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95" windowWidth="8460" windowHeight="6225" tabRatio="643" activeTab="1"/>
  </bookViews>
  <sheets>
    <sheet name="BD" sheetId="14" r:id="rId1"/>
    <sheet name="K10MCS" sheetId="7" r:id="rId2"/>
    <sheet name="LUAN VAN" sheetId="12" r:id="rId3"/>
  </sheets>
  <externalReferences>
    <externalReference r:id="rId4"/>
  </externalReferences>
  <definedNames>
    <definedName name="_Fill" hidden="1">#REF!</definedName>
    <definedName name="_xlnm._FilterDatabase" localSheetId="2" hidden="1">'LUAN VAN'!$A$3:$M$17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d" localSheetId="0" hidden="1">{"'Sheet1'!$L$16"}</definedName>
    <definedName name="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hidden="1">#REF!</definedName>
    <definedName name="_xlnm.Print_Area" localSheetId="0">BD!$A$1:$N$52</definedName>
  </definedNames>
  <calcPr calcId="144525"/>
</workbook>
</file>

<file path=xl/calcChain.xml><?xml version="1.0" encoding="utf-8"?>
<calcChain xmlns="http://schemas.openxmlformats.org/spreadsheetml/2006/main">
  <c r="CJ7" i="7" l="1"/>
  <c r="CN7" i="7" s="1"/>
  <c r="CJ8" i="7"/>
  <c r="CN8" i="7" s="1"/>
  <c r="CJ9" i="7"/>
  <c r="CN9" i="7" s="1"/>
  <c r="CJ10" i="7"/>
  <c r="CN10" i="7" s="1"/>
  <c r="CJ11" i="7"/>
  <c r="CJ12" i="7"/>
  <c r="CN12" i="7" s="1"/>
  <c r="CJ13" i="7"/>
  <c r="CN13" i="7" s="1"/>
  <c r="CJ14" i="7"/>
  <c r="CN14" i="7" s="1"/>
  <c r="CJ15" i="7"/>
  <c r="CN15" i="7" s="1"/>
  <c r="CJ16" i="7"/>
  <c r="CN16" i="7" s="1"/>
  <c r="CJ17" i="7"/>
  <c r="CJ18" i="7"/>
  <c r="CN18" i="7" s="1"/>
  <c r="CJ19" i="7"/>
  <c r="CN19" i="7" s="1"/>
  <c r="CJ20" i="7"/>
  <c r="CJ21" i="7"/>
  <c r="CN21" i="7" s="1"/>
  <c r="CJ22" i="7"/>
  <c r="CN22" i="7" s="1"/>
  <c r="CJ23" i="7"/>
  <c r="CN23" i="7" s="1"/>
  <c r="CJ24" i="7"/>
  <c r="CJ6" i="7"/>
  <c r="CM6" i="7" s="1"/>
  <c r="CN5" i="7"/>
  <c r="CM24" i="7"/>
  <c r="CM23" i="7"/>
  <c r="CM22" i="7"/>
  <c r="CM21" i="7"/>
  <c r="CM20" i="7"/>
  <c r="CM19" i="7"/>
  <c r="CM18" i="7"/>
  <c r="CM17" i="7"/>
  <c r="CM16" i="7"/>
  <c r="CM15" i="7"/>
  <c r="CM14" i="7"/>
  <c r="CM13" i="7"/>
  <c r="CM12" i="7"/>
  <c r="CM11" i="7"/>
  <c r="CM10" i="7"/>
  <c r="CM9" i="7"/>
  <c r="CM8" i="7"/>
  <c r="CM7" i="7"/>
  <c r="CM2" i="7"/>
  <c r="CN6" i="7" l="1"/>
  <c r="O14" i="7"/>
  <c r="O15" i="7"/>
  <c r="O16" i="7"/>
  <c r="O17" i="7"/>
  <c r="O18" i="7"/>
  <c r="O19" i="7"/>
  <c r="O20" i="7"/>
  <c r="O21" i="7"/>
  <c r="O22" i="7"/>
  <c r="O23" i="7"/>
  <c r="O24" i="7"/>
  <c r="AY24" i="7" l="1"/>
  <c r="AY23" i="7"/>
  <c r="AY22" i="7"/>
  <c r="AY21" i="7"/>
  <c r="AY20" i="7"/>
  <c r="AY19" i="7"/>
  <c r="AY18" i="7"/>
  <c r="AY17" i="7"/>
  <c r="AY16" i="7"/>
  <c r="AY15" i="7"/>
  <c r="AY14" i="7"/>
  <c r="AY13" i="7"/>
  <c r="AY12" i="7"/>
  <c r="AY11" i="7"/>
  <c r="AY10" i="7"/>
  <c r="AY9" i="7"/>
  <c r="AY8" i="7"/>
  <c r="AY7" i="7"/>
  <c r="AY6" i="7"/>
  <c r="AY2" i="7"/>
  <c r="BG24" i="7" l="1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G2" i="7"/>
  <c r="BK9" i="7" l="1"/>
  <c r="BK12" i="7"/>
  <c r="BK13" i="7"/>
  <c r="BK17" i="7"/>
  <c r="AU22" i="7"/>
  <c r="BS8" i="7"/>
  <c r="BS10" i="7"/>
  <c r="BS12" i="7"/>
  <c r="BS14" i="7"/>
  <c r="BS16" i="7"/>
  <c r="K24" i="7"/>
  <c r="S24" i="7"/>
  <c r="CN24" i="7" s="1"/>
  <c r="W24" i="7"/>
  <c r="AA24" i="7"/>
  <c r="AE24" i="7"/>
  <c r="AI24" i="7"/>
  <c r="AM24" i="7"/>
  <c r="AQ24" i="7"/>
  <c r="AU24" i="7"/>
  <c r="BC24" i="7"/>
  <c r="BS24" i="7"/>
  <c r="BK24" i="7"/>
  <c r="BO24" i="7"/>
  <c r="CA24" i="7"/>
  <c r="BW24" i="7"/>
  <c r="CE24" i="7"/>
  <c r="CI24" i="7"/>
  <c r="O9" i="7"/>
  <c r="K9" i="7"/>
  <c r="K12" i="7"/>
  <c r="BC13" i="7"/>
  <c r="BC23" i="7"/>
  <c r="BC6" i="7"/>
  <c r="AE8" i="7"/>
  <c r="AE12" i="7"/>
  <c r="AE18" i="7"/>
  <c r="AE20" i="7"/>
  <c r="AE22" i="7"/>
  <c r="K46" i="14"/>
  <c r="N17" i="14"/>
  <c r="N18" i="14"/>
  <c r="N16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K23" i="7"/>
  <c r="S23" i="7"/>
  <c r="W23" i="7"/>
  <c r="AA23" i="7"/>
  <c r="AE23" i="7"/>
  <c r="AI23" i="7"/>
  <c r="AM23" i="7"/>
  <c r="AQ23" i="7"/>
  <c r="AU23" i="7"/>
  <c r="BS23" i="7"/>
  <c r="BK23" i="7"/>
  <c r="BO23" i="7"/>
  <c r="CA23" i="7"/>
  <c r="BW23" i="7"/>
  <c r="CE23" i="7"/>
  <c r="CI23" i="7"/>
  <c r="BS22" i="7"/>
  <c r="BS21" i="7"/>
  <c r="BS20" i="7"/>
  <c r="BS19" i="7"/>
  <c r="BS7" i="7"/>
  <c r="BS18" i="7"/>
  <c r="BS17" i="7"/>
  <c r="BS6" i="7"/>
  <c r="BS15" i="7"/>
  <c r="BS13" i="7"/>
  <c r="BS11" i="7"/>
  <c r="BS9" i="7"/>
  <c r="BS2" i="7"/>
  <c r="S22" i="7"/>
  <c r="S21" i="7"/>
  <c r="S20" i="7"/>
  <c r="S8" i="7"/>
  <c r="S19" i="7"/>
  <c r="S7" i="7"/>
  <c r="S18" i="7"/>
  <c r="S17" i="7"/>
  <c r="S6" i="7"/>
  <c r="S16" i="7"/>
  <c r="S15" i="7"/>
  <c r="S14" i="7"/>
  <c r="S13" i="7"/>
  <c r="S12" i="7"/>
  <c r="S11" i="7"/>
  <c r="S10" i="7"/>
  <c r="S9" i="7"/>
  <c r="S2" i="7"/>
  <c r="W22" i="7"/>
  <c r="W21" i="7"/>
  <c r="W20" i="7"/>
  <c r="W8" i="7"/>
  <c r="W19" i="7"/>
  <c r="W7" i="7"/>
  <c r="W18" i="7"/>
  <c r="W17" i="7"/>
  <c r="W6" i="7"/>
  <c r="W16" i="7"/>
  <c r="W15" i="7"/>
  <c r="W14" i="7"/>
  <c r="W13" i="7"/>
  <c r="W12" i="7"/>
  <c r="W11" i="7"/>
  <c r="W10" i="7"/>
  <c r="W9" i="7"/>
  <c r="W2" i="7"/>
  <c r="AA21" i="7"/>
  <c r="AE21" i="7"/>
  <c r="AU21" i="7"/>
  <c r="AQ21" i="7"/>
  <c r="BO21" i="7"/>
  <c r="BW21" i="7"/>
  <c r="CE21" i="7"/>
  <c r="AI21" i="7"/>
  <c r="AM21" i="7"/>
  <c r="BC21" i="7"/>
  <c r="CI21" i="7"/>
  <c r="BK21" i="7"/>
  <c r="CA21" i="7"/>
  <c r="K22" i="7"/>
  <c r="AA22" i="7"/>
  <c r="AQ22" i="7"/>
  <c r="BO22" i="7"/>
  <c r="BW22" i="7"/>
  <c r="CE22" i="7"/>
  <c r="AI22" i="7"/>
  <c r="AM22" i="7"/>
  <c r="BC22" i="7"/>
  <c r="CI22" i="7"/>
  <c r="BK22" i="7"/>
  <c r="CA22" i="7"/>
  <c r="BO11" i="7"/>
  <c r="BO13" i="7"/>
  <c r="BO6" i="7"/>
  <c r="BO19" i="7"/>
  <c r="BO9" i="7"/>
  <c r="AE16" i="7"/>
  <c r="AQ9" i="7"/>
  <c r="K19" i="7"/>
  <c r="AA19" i="7"/>
  <c r="AE19" i="7"/>
  <c r="AU19" i="7"/>
  <c r="AQ19" i="7"/>
  <c r="BW19" i="7"/>
  <c r="CE19" i="7"/>
  <c r="AI19" i="7"/>
  <c r="AM19" i="7"/>
  <c r="BC19" i="7"/>
  <c r="CI19" i="7"/>
  <c r="BK19" i="7"/>
  <c r="CA19" i="7"/>
  <c r="O8" i="7"/>
  <c r="AA8" i="7"/>
  <c r="AU8" i="7"/>
  <c r="AQ8" i="7"/>
  <c r="BO8" i="7"/>
  <c r="BW8" i="7"/>
  <c r="CE8" i="7"/>
  <c r="AI8" i="7"/>
  <c r="AM8" i="7"/>
  <c r="BC8" i="7"/>
  <c r="CI8" i="7"/>
  <c r="BK8" i="7"/>
  <c r="CA8" i="7"/>
  <c r="K20" i="7"/>
  <c r="AA20" i="7"/>
  <c r="AQ20" i="7"/>
  <c r="CN20" i="7" s="1"/>
  <c r="BO20" i="7"/>
  <c r="BW20" i="7"/>
  <c r="CE20" i="7"/>
  <c r="AI20" i="7"/>
  <c r="AM20" i="7"/>
  <c r="CI20" i="7"/>
  <c r="BK20" i="7"/>
  <c r="CA20" i="7"/>
  <c r="CA7" i="7"/>
  <c r="BK7" i="7"/>
  <c r="CI7" i="7"/>
  <c r="BC7" i="7"/>
  <c r="AM7" i="7"/>
  <c r="AI7" i="7"/>
  <c r="CE7" i="7"/>
  <c r="BW7" i="7"/>
  <c r="BO7" i="7"/>
  <c r="AQ7" i="7"/>
  <c r="AU7" i="7"/>
  <c r="AE7" i="7"/>
  <c r="AA7" i="7"/>
  <c r="O7" i="7"/>
  <c r="CA18" i="7"/>
  <c r="BK18" i="7"/>
  <c r="CI18" i="7"/>
  <c r="BC18" i="7"/>
  <c r="AM18" i="7"/>
  <c r="AI18" i="7"/>
  <c r="CE18" i="7"/>
  <c r="BW18" i="7"/>
  <c r="BO18" i="7"/>
  <c r="AQ18" i="7"/>
  <c r="AA18" i="7"/>
  <c r="CA17" i="7"/>
  <c r="CI17" i="7"/>
  <c r="AM17" i="7"/>
  <c r="AI17" i="7"/>
  <c r="CE17" i="7"/>
  <c r="BW17" i="7"/>
  <c r="BO17" i="7"/>
  <c r="AQ17" i="7"/>
  <c r="CN17" i="7" s="1"/>
  <c r="AU17" i="7"/>
  <c r="AE17" i="7"/>
  <c r="AA17" i="7"/>
  <c r="CA6" i="7"/>
  <c r="BK6" i="7"/>
  <c r="CI6" i="7"/>
  <c r="AM6" i="7"/>
  <c r="AI6" i="7"/>
  <c r="CE6" i="7"/>
  <c r="BW6" i="7"/>
  <c r="AQ6" i="7"/>
  <c r="AU6" i="7"/>
  <c r="AE6" i="7"/>
  <c r="AA6" i="7"/>
  <c r="O6" i="7"/>
  <c r="CA16" i="7"/>
  <c r="BK16" i="7"/>
  <c r="CI16" i="7"/>
  <c r="AM16" i="7"/>
  <c r="AI16" i="7"/>
  <c r="CE16" i="7"/>
  <c r="BW16" i="7"/>
  <c r="BO16" i="7"/>
  <c r="AQ16" i="7"/>
  <c r="AU16" i="7"/>
  <c r="AA16" i="7"/>
  <c r="CA15" i="7"/>
  <c r="BK15" i="7"/>
  <c r="CI15" i="7"/>
  <c r="BC15" i="7"/>
  <c r="AM15" i="7"/>
  <c r="AI15" i="7"/>
  <c r="CE15" i="7"/>
  <c r="BW15" i="7"/>
  <c r="BO15" i="7"/>
  <c r="AQ15" i="7"/>
  <c r="AU15" i="7"/>
  <c r="AE15" i="7"/>
  <c r="AA15" i="7"/>
  <c r="CA14" i="7"/>
  <c r="BK14" i="7"/>
  <c r="CI14" i="7"/>
  <c r="BC14" i="7"/>
  <c r="AM14" i="7"/>
  <c r="AI14" i="7"/>
  <c r="CE14" i="7"/>
  <c r="BW14" i="7"/>
  <c r="BO14" i="7"/>
  <c r="AQ14" i="7"/>
  <c r="AE14" i="7"/>
  <c r="AA14" i="7"/>
  <c r="CA13" i="7"/>
  <c r="CI13" i="7"/>
  <c r="AM13" i="7"/>
  <c r="AI13" i="7"/>
  <c r="CE13" i="7"/>
  <c r="BW13" i="7"/>
  <c r="AQ13" i="7"/>
  <c r="AU13" i="7"/>
  <c r="AE13" i="7"/>
  <c r="AA13" i="7"/>
  <c r="O13" i="7"/>
  <c r="CA12" i="7"/>
  <c r="CI12" i="7"/>
  <c r="AM12" i="7"/>
  <c r="AI12" i="7"/>
  <c r="CE12" i="7"/>
  <c r="BW12" i="7"/>
  <c r="BO12" i="7"/>
  <c r="AQ12" i="7"/>
  <c r="AU12" i="7"/>
  <c r="AA12" i="7"/>
  <c r="O12" i="7"/>
  <c r="CA11" i="7"/>
  <c r="BK11" i="7"/>
  <c r="CI11" i="7"/>
  <c r="BC11" i="7"/>
  <c r="AM11" i="7"/>
  <c r="AI11" i="7"/>
  <c r="CE11" i="7"/>
  <c r="BW11" i="7"/>
  <c r="AQ11" i="7"/>
  <c r="AU11" i="7"/>
  <c r="AE11" i="7"/>
  <c r="CN11" i="7" s="1"/>
  <c r="AA11" i="7"/>
  <c r="O11" i="7"/>
  <c r="CA10" i="7"/>
  <c r="BK10" i="7"/>
  <c r="CI10" i="7"/>
  <c r="BC10" i="7"/>
  <c r="AM10" i="7"/>
  <c r="AI10" i="7"/>
  <c r="CE10" i="7"/>
  <c r="BW10" i="7"/>
  <c r="BO10" i="7"/>
  <c r="AQ10" i="7"/>
  <c r="AE10" i="7"/>
  <c r="AA10" i="7"/>
  <c r="CA9" i="7"/>
  <c r="CI9" i="7"/>
  <c r="BC9" i="7"/>
  <c r="AM9" i="7"/>
  <c r="AI9" i="7"/>
  <c r="CE9" i="7"/>
  <c r="BW9" i="7"/>
  <c r="AE9" i="7"/>
  <c r="AA9" i="7"/>
  <c r="C5" i="12"/>
  <c r="D5" i="12"/>
  <c r="E5" i="12"/>
  <c r="F5" i="12"/>
  <c r="C6" i="12"/>
  <c r="D6" i="12"/>
  <c r="E6" i="12"/>
  <c r="F6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F4" i="12"/>
  <c r="E4" i="12"/>
  <c r="D4" i="12"/>
  <c r="C4" i="12"/>
  <c r="CA2" i="7"/>
  <c r="BK2" i="7"/>
  <c r="CI2" i="7"/>
  <c r="BC2" i="7"/>
  <c r="AM2" i="7"/>
  <c r="AI2" i="7"/>
  <c r="CE2" i="7"/>
  <c r="BW2" i="7"/>
  <c r="BO2" i="7"/>
  <c r="AQ2" i="7"/>
  <c r="AU2" i="7"/>
  <c r="AE2" i="7"/>
  <c r="AA2" i="7"/>
  <c r="O2" i="7"/>
  <c r="K2" i="7"/>
  <c r="K16" i="7"/>
  <c r="K14" i="7"/>
  <c r="K10" i="7"/>
  <c r="K11" i="7"/>
  <c r="K13" i="7"/>
  <c r="K15" i="7"/>
  <c r="CR15" i="7" s="1"/>
  <c r="K6" i="7"/>
  <c r="K18" i="7"/>
  <c r="K7" i="7"/>
  <c r="BC12" i="7"/>
  <c r="CQ12" i="7" s="1"/>
  <c r="CS12" i="7" s="1"/>
  <c r="BC17" i="7"/>
  <c r="BC20" i="7"/>
  <c r="BC16" i="7"/>
  <c r="K8" i="7"/>
  <c r="K21" i="7"/>
  <c r="K17" i="7"/>
  <c r="O10" i="7"/>
  <c r="AU10" i="7"/>
  <c r="AU14" i="7"/>
  <c r="AU18" i="7"/>
  <c r="AU9" i="7"/>
  <c r="AU20" i="7"/>
  <c r="CQ15" i="7"/>
  <c r="CS15" i="7" s="1"/>
  <c r="N19" i="14"/>
  <c r="CR24" i="7"/>
  <c r="CQ8" i="7"/>
  <c r="CS8" i="7" s="1"/>
  <c r="CR8" i="7"/>
  <c r="CR14" i="7"/>
  <c r="CR22" i="7"/>
  <c r="CR17" i="7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J17" i="14"/>
  <c r="M31" i="14"/>
  <c r="K25" i="14"/>
  <c r="J16" i="14"/>
  <c r="E29" i="14"/>
  <c r="K18" i="14"/>
  <c r="M21" i="14"/>
  <c r="M20" i="14"/>
  <c r="E19" i="14"/>
  <c r="E21" i="14"/>
  <c r="K24" i="14"/>
  <c r="E25" i="14"/>
  <c r="E24" i="14"/>
  <c r="M19" i="14"/>
  <c r="B8" i="14"/>
  <c r="K29" i="14"/>
  <c r="C44" i="14"/>
  <c r="J30" i="14"/>
  <c r="D33" i="14"/>
  <c r="B38" i="14"/>
  <c r="D30" i="14"/>
  <c r="E15" i="14"/>
  <c r="E23" i="14"/>
  <c r="J34" i="14"/>
  <c r="J29" i="14"/>
  <c r="K21" i="14"/>
  <c r="K30" i="14"/>
  <c r="M17" i="14"/>
  <c r="D32" i="14"/>
  <c r="J24" i="14"/>
  <c r="E28" i="14"/>
  <c r="D34" i="14"/>
  <c r="M24" i="14"/>
  <c r="J23" i="14"/>
  <c r="M23" i="14"/>
  <c r="E34" i="14"/>
  <c r="D18" i="14"/>
  <c r="G8" i="14"/>
  <c r="J19" i="14"/>
  <c r="K20" i="14"/>
  <c r="J32" i="14"/>
  <c r="D16" i="14"/>
  <c r="D19" i="14"/>
  <c r="M26" i="14"/>
  <c r="J27" i="14"/>
  <c r="E16" i="14"/>
  <c r="M18" i="14"/>
  <c r="D17" i="14"/>
  <c r="M34" i="14"/>
  <c r="K19" i="14"/>
  <c r="K16" i="14"/>
  <c r="J22" i="14"/>
  <c r="E22" i="14"/>
  <c r="C42" i="14"/>
  <c r="C41" i="14"/>
  <c r="J28" i="14"/>
  <c r="B40" i="14"/>
  <c r="J26" i="14"/>
  <c r="D22" i="14"/>
  <c r="K33" i="14"/>
  <c r="E26" i="14"/>
  <c r="J31" i="14"/>
  <c r="D23" i="14"/>
  <c r="D28" i="14"/>
  <c r="E17" i="14"/>
  <c r="C43" i="14"/>
  <c r="D31" i="14"/>
  <c r="M32" i="14"/>
  <c r="D20" i="14"/>
  <c r="J21" i="14"/>
  <c r="M29" i="14"/>
  <c r="M28" i="14"/>
  <c r="M27" i="14"/>
  <c r="D21" i="14"/>
  <c r="E30" i="14"/>
  <c r="E20" i="14"/>
  <c r="C45" i="14"/>
  <c r="M16" i="14"/>
  <c r="E18" i="14"/>
  <c r="K26" i="14"/>
  <c r="M33" i="14"/>
  <c r="K15" i="14"/>
  <c r="M25" i="14"/>
  <c r="D26" i="14"/>
  <c r="E33" i="14"/>
  <c r="E32" i="14"/>
  <c r="M30" i="14"/>
  <c r="E31" i="14"/>
  <c r="K27" i="14"/>
  <c r="J20" i="14"/>
  <c r="D29" i="14"/>
  <c r="K17" i="14"/>
  <c r="J15" i="14"/>
  <c r="D25" i="14"/>
  <c r="K23" i="14"/>
  <c r="M9" i="14"/>
  <c r="K22" i="14"/>
  <c r="K28" i="14"/>
  <c r="K32" i="14"/>
  <c r="D15" i="14"/>
  <c r="E27" i="14"/>
  <c r="D24" i="14"/>
  <c r="M22" i="14"/>
  <c r="G9" i="14"/>
  <c r="M15" i="14"/>
  <c r="J25" i="14"/>
  <c r="K31" i="14"/>
  <c r="D27" i="14"/>
  <c r="J33" i="14"/>
  <c r="J18" i="14"/>
  <c r="CQ17" i="7" l="1"/>
  <c r="CS17" i="7" s="1"/>
  <c r="CR10" i="7"/>
  <c r="CQ10" i="7"/>
  <c r="CS10" i="7" s="1"/>
  <c r="CQ14" i="7"/>
  <c r="CS14" i="7" s="1"/>
  <c r="CR16" i="7"/>
  <c r="CQ7" i="7"/>
  <c r="CS7" i="7" s="1"/>
  <c r="CQ9" i="7"/>
  <c r="CS9" i="7" s="1"/>
  <c r="CQ11" i="7"/>
  <c r="CS11" i="7" s="1"/>
  <c r="CR13" i="7"/>
  <c r="CR6" i="7"/>
  <c r="CQ18" i="7"/>
  <c r="CS18" i="7" s="1"/>
  <c r="CQ20" i="7"/>
  <c r="CS20" i="7" s="1"/>
  <c r="CQ23" i="7"/>
  <c r="CS23" i="7" s="1"/>
  <c r="CQ16" i="7"/>
  <c r="CS16" i="7" s="1"/>
  <c r="CR21" i="7"/>
  <c r="CQ21" i="7"/>
  <c r="CS21" i="7" s="1"/>
  <c r="CR18" i="7"/>
  <c r="CR12" i="7"/>
  <c r="CQ19" i="7"/>
  <c r="CS19" i="7" s="1"/>
  <c r="CR23" i="7"/>
  <c r="CR19" i="7"/>
  <c r="CR7" i="7"/>
  <c r="CQ22" i="7"/>
  <c r="CS22" i="7" s="1"/>
  <c r="CR9" i="7"/>
  <c r="CR20" i="7"/>
  <c r="CQ13" i="7"/>
  <c r="CS13" i="7" s="1"/>
  <c r="CQ24" i="7"/>
  <c r="CS24" i="7" s="1"/>
  <c r="CR11" i="7"/>
  <c r="CQ6" i="7"/>
  <c r="CS6" i="7" s="1"/>
  <c r="J35" i="14"/>
  <c r="K34" i="14"/>
  <c r="C18" i="14"/>
  <c r="C21" i="14"/>
  <c r="C16" i="14"/>
  <c r="C32" i="14"/>
  <c r="C23" i="14"/>
  <c r="C17" i="14"/>
  <c r="C25" i="14"/>
  <c r="K36" i="14"/>
  <c r="C34" i="14"/>
  <c r="C22" i="14"/>
  <c r="C28" i="14"/>
  <c r="C29" i="14"/>
  <c r="C19" i="14"/>
  <c r="K35" i="14"/>
  <c r="C26" i="14"/>
  <c r="C30" i="14"/>
  <c r="C15" i="14"/>
  <c r="C31" i="14"/>
  <c r="C20" i="14"/>
  <c r="C24" i="14"/>
  <c r="C33" i="14"/>
  <c r="C27" i="14"/>
</calcChain>
</file>

<file path=xl/comments1.xml><?xml version="1.0" encoding="utf-8"?>
<comments xmlns="http://schemas.openxmlformats.org/spreadsheetml/2006/main">
  <authors>
    <author>Tommy_Phan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Hoan thi lan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<sst xmlns="http://schemas.openxmlformats.org/spreadsheetml/2006/main" count="235" uniqueCount="144">
  <si>
    <t>STT</t>
  </si>
  <si>
    <t>HỌ VÀ</t>
  </si>
  <si>
    <t>TÊN</t>
  </si>
  <si>
    <t>NGSINH</t>
  </si>
  <si>
    <t>L1</t>
  </si>
  <si>
    <t>L2</t>
  </si>
  <si>
    <t>L3</t>
  </si>
  <si>
    <t>Triết học</t>
  </si>
  <si>
    <t>Anh văn 1</t>
  </si>
  <si>
    <t>Anh văn 2</t>
  </si>
  <si>
    <t>Anh văn 3</t>
  </si>
  <si>
    <t>Cơ sở dữ liệu nâng cao</t>
  </si>
  <si>
    <t>MÃ HỌC
 VIÊN</t>
  </si>
  <si>
    <t>LUẬN VĂN TỐT NGHIỆP</t>
  </si>
  <si>
    <t>Số môn nợ</t>
  </si>
  <si>
    <t>Số tín chỉ nợ</t>
  </si>
  <si>
    <t>Mạng và truyền dữ liệu nâng cao</t>
  </si>
  <si>
    <t>Giải thuật nâng cao</t>
  </si>
  <si>
    <t>BỘ GIÁO DỤC &amp; ĐÀO TẠO</t>
  </si>
  <si>
    <t>TRƯỜNG ĐẠI HỌC DUY TÂN</t>
  </si>
  <si>
    <t>:</t>
  </si>
  <si>
    <t>Chuyên ngành</t>
  </si>
  <si>
    <t>Ngày, tháng, năm sinh</t>
  </si>
  <si>
    <t>Là học viên cao học khóa</t>
  </si>
  <si>
    <t>CỘNG HÒA XÃ HỘI CHỦ NGHĨA VIỆT NAM</t>
  </si>
  <si>
    <t>Độc lập - Tự do - Hạnh phúc</t>
  </si>
  <si>
    <t>BẢNG ĐIỂM CAO HỌC</t>
  </si>
  <si>
    <t>Tập trung</t>
  </si>
  <si>
    <t>MÃ HV:</t>
  </si>
  <si>
    <t>NƠI SINH</t>
  </si>
  <si>
    <t>Lập trình hướng đối tượng nâng cao</t>
  </si>
  <si>
    <t>Toán trong công nghệ thông tin</t>
  </si>
  <si>
    <t>ĐIỂM TỔNG KẾT</t>
  </si>
  <si>
    <t>TÊN LUẬN VĂN</t>
  </si>
  <si>
    <t>HỘI ĐỐNG</t>
  </si>
  <si>
    <t>CHỦ TỊCH HỘI ĐỐNG</t>
  </si>
  <si>
    <t>ỦY VIÊN THƯ KÝ</t>
  </si>
  <si>
    <t>ỦY VIÊN PHẢN BIỆN 1</t>
  </si>
  <si>
    <t>ỦY VIÊN PHẢN BIỆN 2</t>
  </si>
  <si>
    <t>1.</t>
  </si>
  <si>
    <t>2.</t>
  </si>
  <si>
    <t>3.</t>
  </si>
  <si>
    <t>4.</t>
  </si>
  <si>
    <t>5.</t>
  </si>
  <si>
    <t>Chủ tịch Hội đồng</t>
  </si>
  <si>
    <t>Ủy viên Thư ký</t>
  </si>
  <si>
    <t>Ủy viên Phản biện 1</t>
  </si>
  <si>
    <t>Ủy viên Phản biện 2</t>
  </si>
  <si>
    <t>NGÀY BÀO VỆ</t>
  </si>
  <si>
    <t>KHẢO SÁT AV</t>
  </si>
  <si>
    <t>Ủy viên Hội đồng</t>
  </si>
  <si>
    <t>ỦY VIÊN HỘI ĐỒNG</t>
  </si>
  <si>
    <t>XÉT TỐT NGHIỆP</t>
  </si>
  <si>
    <t>Địa chỉ: 182 Nguyễn Văn Linh - TP Đà Nẵng
www.dtu.edu.vn - Tel: 0511.3650403</t>
  </si>
  <si>
    <t>Phương pháp luận nghiên cứu khoa học</t>
  </si>
  <si>
    <t>An toàn vào bảo mật thông tin</t>
  </si>
  <si>
    <t>PHI500</t>
  </si>
  <si>
    <t>ENG602</t>
  </si>
  <si>
    <t>ENG601</t>
  </si>
  <si>
    <t>ENG701</t>
  </si>
  <si>
    <t>PHI600</t>
  </si>
  <si>
    <t>MTH554</t>
  </si>
  <si>
    <t>IS701</t>
  </si>
  <si>
    <t>CS616</t>
  </si>
  <si>
    <t>CS702</t>
  </si>
  <si>
    <t>CS511</t>
  </si>
  <si>
    <t>Công nghệ tri thức (Hệ chuyên gia)</t>
  </si>
  <si>
    <t>IS609</t>
  </si>
  <si>
    <t>CS676</t>
  </si>
  <si>
    <t>Khai phá dữ liệu</t>
  </si>
  <si>
    <t>IS722</t>
  </si>
  <si>
    <t>Hệ phân tán</t>
  </si>
  <si>
    <t>CS720</t>
  </si>
  <si>
    <t>Nơi sinh</t>
  </si>
  <si>
    <t>Hình thức đào tạo</t>
  </si>
  <si>
    <t>MÃ
MÔN</t>
  </si>
  <si>
    <t>SỐ
HIỆU</t>
  </si>
  <si>
    <t>TÊN MÔN HỌC</t>
  </si>
  <si>
    <t>SỐ
TÍN CHỈ</t>
  </si>
  <si>
    <t>ĐIỂM MÔN HỌC</t>
  </si>
  <si>
    <t>ĐIỂM
LẦN 1</t>
  </si>
  <si>
    <t>ĐIỂM
LẦN 2</t>
  </si>
  <si>
    <t xml:space="preserve">  *  Điểm trung bình chung các môn học</t>
  </si>
  <si>
    <t xml:space="preserve">  *  Điểm luận văn tốt nghiệp</t>
  </si>
  <si>
    <t>LẬP BẢNG ĐIỂM</t>
  </si>
  <si>
    <t>Nguyễn Hồng Giang</t>
  </si>
  <si>
    <t>Khoa học máy tính</t>
  </si>
  <si>
    <t>TL. HIỆU TRƯỞNG</t>
  </si>
  <si>
    <t>TS. Nguyễn Phi Sơn</t>
  </si>
  <si>
    <t>TP. ĐÀO TẠO ĐẠI HỌC &amp; SAU ĐẠI HỌC</t>
  </si>
  <si>
    <t>GIỚI TÍNH</t>
  </si>
  <si>
    <t>Nam</t>
  </si>
  <si>
    <t>Cơ Sở Hệ Thống Thông Minh</t>
  </si>
  <si>
    <t>CS607</t>
  </si>
  <si>
    <t>29/3/1980</t>
  </si>
  <si>
    <t>26/6/1988</t>
  </si>
  <si>
    <t>Nguyễn Thị Cẩm</t>
  </si>
  <si>
    <t>An</t>
  </si>
  <si>
    <t>Nữ</t>
  </si>
  <si>
    <t>Phan Huỳnh Thiên</t>
  </si>
  <si>
    <t>Ân</t>
  </si>
  <si>
    <t>Hoàng Trung</t>
  </si>
  <si>
    <t>Dũng</t>
  </si>
  <si>
    <t>Nguyễn Anh</t>
  </si>
  <si>
    <t>Vũ Thành</t>
  </si>
  <si>
    <t>Dương</t>
  </si>
  <si>
    <t>Trần Văn</t>
  </si>
  <si>
    <t>Hải</t>
  </si>
  <si>
    <t>Đoàn Trung</t>
  </si>
  <si>
    <t>Hiếu</t>
  </si>
  <si>
    <t>Phan Thanh</t>
  </si>
  <si>
    <t>Hùng</t>
  </si>
  <si>
    <t>Nguyễn Phước</t>
  </si>
  <si>
    <t>Minh</t>
  </si>
  <si>
    <t>Nguyễn Phi</t>
  </si>
  <si>
    <t>Palê</t>
  </si>
  <si>
    <t>Phạm Thị Tú</t>
  </si>
  <si>
    <t>Phương</t>
  </si>
  <si>
    <t>Trần Thị Thúy</t>
  </si>
  <si>
    <t>Phượng</t>
  </si>
  <si>
    <t>Nguyễn Hữu Hoàng</t>
  </si>
  <si>
    <t>Sinh</t>
  </si>
  <si>
    <t>Mai Ái Giang</t>
  </si>
  <si>
    <t>Sơn</t>
  </si>
  <si>
    <t>Nguyễn Tấn</t>
  </si>
  <si>
    <t>Tài</t>
  </si>
  <si>
    <t>Võ Hồng</t>
  </si>
  <si>
    <t>Tân</t>
  </si>
  <si>
    <t>Nguyễn Tiến</t>
  </si>
  <si>
    <t>Thành</t>
  </si>
  <si>
    <t>Lê Ngọc</t>
  </si>
  <si>
    <t>Trung</t>
  </si>
  <si>
    <t>Hồ Phước</t>
  </si>
  <si>
    <t>Tú</t>
  </si>
  <si>
    <t>'K10MCS'</t>
  </si>
  <si>
    <t>2014 - 2016</t>
  </si>
  <si>
    <t>Xử Lý Ảnh</t>
  </si>
  <si>
    <t>CS609</t>
  </si>
  <si>
    <t>Mạng không dây NC</t>
  </si>
  <si>
    <t>CS711</t>
  </si>
  <si>
    <t>Phân tích thiết kế HĐT</t>
  </si>
  <si>
    <t>Quản lý dự án CNTT</t>
  </si>
  <si>
    <t>Hệ hỗ trợ ra QĐ</t>
  </si>
  <si>
    <t>Truyền thông đa phương tiện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</si>
</sst>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5" formatCode="000"/>
    <numFmt numFmtId="186" formatCode="0.000"/>
    <numFmt numFmtId="187" formatCode="#,##0.00\ &quot;kr&quot;;[Red]\-#,##0.00\ &quot;kr&quot;"/>
  </numFmts>
  <fonts count="93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b/>
      <sz val="12"/>
      <name val="Times New Roman"/>
      <family val="1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0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2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  <xf numFmtId="0" fontId="5" fillId="2" borderId="0"/>
    <xf numFmtId="0" fontId="6" fillId="2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/>
    <xf numFmtId="0" fontId="9" fillId="0" borderId="0">
      <alignment wrapText="1"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/>
    <xf numFmtId="0" fontId="11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3" fillId="21" borderId="1" applyNumberFormat="0" applyAlignment="0" applyProtection="0"/>
    <xf numFmtId="0" fontId="14" fillId="22" borderId="2" applyNumberFormat="0" applyAlignment="0" applyProtection="0"/>
    <xf numFmtId="165" fontId="50" fillId="0" borderId="0" applyFont="0" applyFill="0" applyBorder="0" applyAlignment="0" applyProtection="0"/>
    <xf numFmtId="171" fontId="15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5" fillId="0" borderId="0"/>
    <xf numFmtId="0" fontId="1" fillId="0" borderId="0" applyFont="0" applyFill="0" applyBorder="0" applyAlignment="0" applyProtection="0"/>
    <xf numFmtId="174" fontId="15" fillId="0" borderId="0"/>
    <xf numFmtId="0" fontId="1" fillId="0" borderId="0" applyFill="0" applyBorder="0" applyAlignment="0"/>
    <xf numFmtId="0" fontId="1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7" fillId="5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Protection="0"/>
    <xf numFmtId="0" fontId="19" fillId="0" borderId="0" applyProtection="0"/>
    <xf numFmtId="0" fontId="22" fillId="8" borderId="1" applyNumberFormat="0" applyAlignment="0" applyProtection="0"/>
    <xf numFmtId="10" fontId="18" fillId="23" borderId="6" applyNumberFormat="0" applyBorder="0" applyAlignment="0" applyProtection="0"/>
    <xf numFmtId="0" fontId="1" fillId="0" borderId="0" applyFill="0" applyBorder="0" applyAlignment="0"/>
    <xf numFmtId="0" fontId="23" fillId="0" borderId="7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 applyNumberFormat="0" applyFont="0" applyFill="0" applyAlignment="0"/>
    <xf numFmtId="0" fontId="26" fillId="24" borderId="0" applyNumberFormat="0" applyBorder="0" applyAlignment="0" applyProtection="0"/>
    <xf numFmtId="0" fontId="27" fillId="0" borderId="0"/>
    <xf numFmtId="37" fontId="28" fillId="0" borderId="0"/>
    <xf numFmtId="177" fontId="29" fillId="0" borderId="0"/>
    <xf numFmtId="0" fontId="1" fillId="0" borderId="0"/>
    <xf numFmtId="0" fontId="72" fillId="0" borderId="0"/>
    <xf numFmtId="0" fontId="66" fillId="0" borderId="0"/>
    <xf numFmtId="0" fontId="48" fillId="0" borderId="0"/>
    <xf numFmtId="0" fontId="1" fillId="0" borderId="0"/>
    <xf numFmtId="0" fontId="1" fillId="25" borderId="8" applyNumberFormat="0" applyFont="0" applyAlignment="0" applyProtection="0"/>
    <xf numFmtId="0" fontId="30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10" applyNumberFormat="0" applyBorder="0"/>
    <xf numFmtId="0" fontId="1" fillId="0" borderId="0" applyFill="0" applyBorder="0" applyAlignment="0"/>
    <xf numFmtId="3" fontId="31" fillId="0" borderId="0"/>
    <xf numFmtId="49" fontId="32" fillId="0" borderId="0" applyFill="0" applyBorder="0" applyAlignment="0"/>
    <xf numFmtId="0" fontId="1" fillId="0" borderId="0" applyFill="0" applyBorder="0" applyAlignment="0"/>
    <xf numFmtId="0" fontId="33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25" fillId="0" borderId="0"/>
    <xf numFmtId="16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1" fillId="0" borderId="0"/>
    <xf numFmtId="181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38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84" fillId="0" borderId="0"/>
    <xf numFmtId="0" fontId="85" fillId="0" borderId="0"/>
    <xf numFmtId="187" fontId="86" fillId="0" borderId="0" applyFont="0" applyFill="0" applyBorder="0" applyAlignment="0" applyProtection="0"/>
    <xf numFmtId="38" fontId="18" fillId="2" borderId="0" applyNumberFormat="0" applyBorder="0" applyAlignment="0" applyProtection="0"/>
    <xf numFmtId="0" fontId="87" fillId="0" borderId="0">
      <alignment horizontal="left"/>
    </xf>
    <xf numFmtId="10" fontId="18" fillId="23" borderId="6" applyNumberFormat="0" applyBorder="0" applyAlignment="0" applyProtection="0"/>
    <xf numFmtId="0" fontId="88" fillId="0" borderId="42"/>
    <xf numFmtId="0" fontId="1" fillId="0" borderId="0"/>
    <xf numFmtId="0" fontId="1" fillId="0" borderId="0"/>
    <xf numFmtId="0" fontId="7" fillId="0" borderId="0"/>
    <xf numFmtId="0" fontId="48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89" fillId="0" borderId="0"/>
    <xf numFmtId="0" fontId="48" fillId="0" borderId="0"/>
    <xf numFmtId="0" fontId="1" fillId="0" borderId="0"/>
    <xf numFmtId="0" fontId="90" fillId="0" borderId="0"/>
    <xf numFmtId="0" fontId="1" fillId="0" borderId="0"/>
    <xf numFmtId="0" fontId="91" fillId="0" borderId="0"/>
    <xf numFmtId="0" fontId="7" fillId="0" borderId="0"/>
    <xf numFmtId="0" fontId="7" fillId="0" borderId="0"/>
    <xf numFmtId="0" fontId="92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88" fillId="0" borderId="0"/>
  </cellStyleXfs>
  <cellXfs count="211">
    <xf numFmtId="0" fontId="0" fillId="0" borderId="0" xfId="0"/>
    <xf numFmtId="0" fontId="45" fillId="0" borderId="0" xfId="84" applyFont="1" applyBorder="1" applyAlignment="1">
      <alignment horizontal="center"/>
    </xf>
    <xf numFmtId="184" fontId="45" fillId="0" borderId="0" xfId="84" applyNumberFormat="1" applyFont="1" applyBorder="1"/>
    <xf numFmtId="0" fontId="46" fillId="0" borderId="0" xfId="84" applyFont="1" applyFill="1" applyBorder="1" applyAlignment="1">
      <alignment horizontal="left"/>
    </xf>
    <xf numFmtId="14" fontId="45" fillId="0" borderId="0" xfId="84" applyNumberFormat="1" applyFont="1" applyBorder="1" applyAlignment="1">
      <alignment horizontal="center"/>
    </xf>
    <xf numFmtId="0" fontId="45" fillId="0" borderId="0" xfId="84" applyFont="1" applyBorder="1"/>
    <xf numFmtId="1" fontId="46" fillId="0" borderId="0" xfId="85" applyNumberFormat="1" applyFont="1" applyFill="1" applyAlignment="1">
      <alignment horizontal="center"/>
    </xf>
    <xf numFmtId="1" fontId="46" fillId="0" borderId="0" xfId="85" applyNumberFormat="1" applyFont="1" applyFill="1" applyBorder="1" applyAlignment="1">
      <alignment horizontal="center"/>
    </xf>
    <xf numFmtId="0" fontId="51" fillId="27" borderId="6" xfId="0" applyFont="1" applyFill="1" applyBorder="1" applyAlignment="1">
      <alignment vertical="center"/>
    </xf>
    <xf numFmtId="0" fontId="51" fillId="28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1" fillId="27" borderId="6" xfId="0" applyFont="1" applyFill="1" applyBorder="1" applyAlignment="1">
      <alignment horizontal="center" vertical="center" textRotation="90"/>
    </xf>
    <xf numFmtId="0" fontId="45" fillId="0" borderId="0" xfId="84" applyFont="1" applyFill="1" applyBorder="1" applyAlignment="1">
      <alignment horizontal="center"/>
    </xf>
    <xf numFmtId="184" fontId="45" fillId="0" borderId="0" xfId="84" applyNumberFormat="1" applyFont="1" applyFill="1" applyBorder="1"/>
    <xf numFmtId="0" fontId="45" fillId="0" borderId="0" xfId="84" applyFont="1" applyFill="1" applyBorder="1"/>
    <xf numFmtId="14" fontId="45" fillId="0" borderId="0" xfId="84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51" fillId="28" borderId="0" xfId="0" applyFont="1" applyFill="1" applyAlignment="1">
      <alignment horizontal="center"/>
    </xf>
    <xf numFmtId="0" fontId="45" fillId="27" borderId="0" xfId="84" applyFont="1" applyFill="1" applyBorder="1" applyAlignment="1">
      <alignment horizontal="center"/>
    </xf>
    <xf numFmtId="184" fontId="45" fillId="27" borderId="0" xfId="84" applyNumberFormat="1" applyFont="1" applyFill="1" applyBorder="1"/>
    <xf numFmtId="0" fontId="45" fillId="27" borderId="0" xfId="84" applyFont="1" applyFill="1" applyBorder="1"/>
    <xf numFmtId="0" fontId="46" fillId="27" borderId="0" xfId="84" applyFont="1" applyFill="1" applyBorder="1" applyAlignment="1">
      <alignment horizontal="left"/>
    </xf>
    <xf numFmtId="14" fontId="45" fillId="27" borderId="0" xfId="84" applyNumberFormat="1" applyFont="1" applyFill="1" applyBorder="1" applyAlignment="1">
      <alignment horizontal="center"/>
    </xf>
    <xf numFmtId="0" fontId="27" fillId="27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1" fontId="46" fillId="27" borderId="0" xfId="85" applyNumberFormat="1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54" fillId="0" borderId="0" xfId="82" applyFont="1" applyAlignment="1">
      <alignment vertical="center"/>
    </xf>
    <xf numFmtId="0" fontId="55" fillId="0" borderId="0" xfId="82" applyFont="1" applyAlignment="1">
      <alignment vertical="center"/>
    </xf>
    <xf numFmtId="0" fontId="73" fillId="0" borderId="0" xfId="82" applyFont="1"/>
    <xf numFmtId="0" fontId="57" fillId="0" borderId="0" xfId="82" applyFont="1" applyAlignment="1">
      <alignment vertical="center"/>
    </xf>
    <xf numFmtId="0" fontId="74" fillId="0" borderId="0" xfId="82" applyFont="1"/>
    <xf numFmtId="0" fontId="58" fillId="0" borderId="0" xfId="82" applyFont="1" applyAlignment="1">
      <alignment vertical="center"/>
    </xf>
    <xf numFmtId="0" fontId="59" fillId="0" borderId="0" xfId="82" applyFont="1" applyAlignment="1">
      <alignment vertical="center"/>
    </xf>
    <xf numFmtId="0" fontId="58" fillId="0" borderId="0" xfId="82" applyFont="1"/>
    <xf numFmtId="0" fontId="51" fillId="0" borderId="6" xfId="84" applyFont="1" applyBorder="1" applyAlignment="1">
      <alignment horizontal="center" vertical="center" wrapText="1"/>
    </xf>
    <xf numFmtId="1" fontId="51" fillId="0" borderId="6" xfId="85" applyNumberFormat="1" applyFont="1" applyBorder="1" applyAlignment="1">
      <alignment horizontal="center" vertical="center" wrapText="1"/>
    </xf>
    <xf numFmtId="0" fontId="27" fillId="0" borderId="0" xfId="84" applyFont="1" applyAlignment="1">
      <alignment vertical="center"/>
    </xf>
    <xf numFmtId="1" fontId="61" fillId="26" borderId="6" xfId="85" applyNumberFormat="1" applyFont="1" applyFill="1" applyBorder="1" applyAlignment="1">
      <alignment horizontal="center"/>
    </xf>
    <xf numFmtId="0" fontId="27" fillId="0" borderId="6" xfId="84" applyFont="1" applyBorder="1"/>
    <xf numFmtId="0" fontId="27" fillId="0" borderId="0" xfId="84" applyFont="1"/>
    <xf numFmtId="185" fontId="27" fillId="0" borderId="12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Border="1" applyAlignment="1">
      <alignment horizontal="center" vertical="center" wrapText="1"/>
    </xf>
    <xf numFmtId="14" fontId="27" fillId="0" borderId="12" xfId="0" applyNumberFormat="1" applyFont="1" applyBorder="1" applyAlignment="1">
      <alignment horizontal="center" vertical="center" wrapText="1"/>
    </xf>
    <xf numFmtId="185" fontId="27" fillId="0" borderId="14" xfId="0" applyNumberFormat="1" applyFont="1" applyFill="1" applyBorder="1" applyAlignment="1">
      <alignment horizontal="center" vertical="center" wrapText="1"/>
    </xf>
    <xf numFmtId="0" fontId="56" fillId="0" borderId="0" xfId="82" applyFont="1" applyAlignment="1">
      <alignment horizontal="center" vertical="center" wrapText="1"/>
    </xf>
    <xf numFmtId="0" fontId="53" fillId="0" borderId="0" xfId="82" applyFont="1" applyAlignment="1">
      <alignment horizontal="center" vertical="center"/>
    </xf>
    <xf numFmtId="0" fontId="49" fillId="0" borderId="0" xfId="82" applyFont="1" applyAlignment="1">
      <alignment vertical="center"/>
    </xf>
    <xf numFmtId="0" fontId="56" fillId="0" borderId="0" xfId="82" applyFont="1" applyAlignment="1">
      <alignment vertical="center" wrapText="1"/>
    </xf>
    <xf numFmtId="0" fontId="75" fillId="0" borderId="0" xfId="82" applyFont="1"/>
    <xf numFmtId="0" fontId="63" fillId="0" borderId="0" xfId="82" applyFont="1" applyAlignment="1">
      <alignment horizontal="center" vertical="center"/>
    </xf>
    <xf numFmtId="0" fontId="63" fillId="0" borderId="0" xfId="82" applyFont="1" applyAlignment="1">
      <alignment vertical="center"/>
    </xf>
    <xf numFmtId="0" fontId="65" fillId="0" borderId="0" xfId="82" applyFont="1" applyAlignment="1">
      <alignment vertical="center"/>
    </xf>
    <xf numFmtId="0" fontId="76" fillId="0" borderId="0" xfId="82" applyFont="1"/>
    <xf numFmtId="0" fontId="64" fillId="0" borderId="0" xfId="82" applyFont="1" applyAlignment="1">
      <alignment vertical="center"/>
    </xf>
    <xf numFmtId="0" fontId="60" fillId="0" borderId="0" xfId="82" applyFont="1" applyAlignment="1">
      <alignment vertical="center" wrapText="1"/>
    </xf>
    <xf numFmtId="0" fontId="60" fillId="0" borderId="0" xfId="82" applyFont="1" applyBorder="1" applyAlignment="1">
      <alignment vertical="center" wrapText="1"/>
    </xf>
    <xf numFmtId="0" fontId="49" fillId="0" borderId="0" xfId="82" applyFont="1" applyBorder="1" applyAlignment="1">
      <alignment vertical="center"/>
    </xf>
    <xf numFmtId="0" fontId="56" fillId="0" borderId="0" xfId="82" applyFont="1" applyBorder="1" applyAlignment="1">
      <alignment vertical="center" wrapText="1"/>
    </xf>
    <xf numFmtId="0" fontId="75" fillId="0" borderId="0" xfId="82" applyFont="1" applyAlignment="1">
      <alignment vertical="center"/>
    </xf>
    <xf numFmtId="0" fontId="77" fillId="0" borderId="0" xfId="82" applyFont="1" applyAlignment="1">
      <alignment vertical="center"/>
    </xf>
    <xf numFmtId="0" fontId="62" fillId="0" borderId="0" xfId="82" applyFont="1" applyAlignment="1">
      <alignment vertical="center"/>
    </xf>
    <xf numFmtId="0" fontId="67" fillId="0" borderId="0" xfId="83" applyFont="1" applyAlignment="1">
      <alignment horizontal="center"/>
    </xf>
    <xf numFmtId="0" fontId="59" fillId="0" borderId="0" xfId="82" applyFont="1" applyBorder="1" applyAlignment="1">
      <alignment vertical="center"/>
    </xf>
    <xf numFmtId="0" fontId="53" fillId="0" borderId="0" xfId="82" applyFont="1" applyBorder="1" applyAlignment="1">
      <alignment vertical="center"/>
    </xf>
    <xf numFmtId="14" fontId="53" fillId="0" borderId="0" xfId="82" applyNumberFormat="1" applyFont="1" applyBorder="1" applyAlignment="1">
      <alignment horizontal="left" vertical="center"/>
    </xf>
    <xf numFmtId="14" fontId="57" fillId="0" borderId="0" xfId="82" applyNumberFormat="1" applyFont="1" applyBorder="1" applyAlignment="1">
      <alignment vertical="center"/>
    </xf>
    <xf numFmtId="0" fontId="57" fillId="0" borderId="0" xfId="82" applyFont="1" applyAlignment="1">
      <alignment horizontal="center" vertical="center"/>
    </xf>
    <xf numFmtId="0" fontId="46" fillId="0" borderId="0" xfId="83" applyFont="1" applyAlignment="1">
      <alignment horizontal="center"/>
    </xf>
    <xf numFmtId="0" fontId="45" fillId="0" borderId="0" xfId="83" applyFont="1" applyAlignment="1">
      <alignment horizontal="center"/>
    </xf>
    <xf numFmtId="0" fontId="46" fillId="0" borderId="0" xfId="83" applyFont="1" applyAlignment="1">
      <alignment horizontal="center" vertical="center"/>
    </xf>
    <xf numFmtId="0" fontId="78" fillId="0" borderId="0" xfId="82" applyFont="1" applyAlignment="1">
      <alignment vertical="center"/>
    </xf>
    <xf numFmtId="0" fontId="77" fillId="28" borderId="0" xfId="82" applyFont="1" applyFill="1" applyAlignment="1">
      <alignment vertical="center"/>
    </xf>
    <xf numFmtId="0" fontId="51" fillId="29" borderId="6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2" fontId="51" fillId="29" borderId="12" xfId="0" applyNumberFormat="1" applyFont="1" applyFill="1" applyBorder="1" applyAlignment="1">
      <alignment horizontal="center" vertical="center"/>
    </xf>
    <xf numFmtId="1" fontId="27" fillId="0" borderId="16" xfId="85" applyNumberFormat="1" applyFont="1" applyFill="1" applyBorder="1" applyAlignment="1">
      <alignment horizontal="center" vertical="center"/>
    </xf>
    <xf numFmtId="0" fontId="75" fillId="0" borderId="0" xfId="82" applyFont="1" applyAlignment="1">
      <alignment horizontal="left"/>
    </xf>
    <xf numFmtId="49" fontId="62" fillId="0" borderId="0" xfId="82" applyNumberFormat="1" applyFont="1" applyAlignment="1">
      <alignment horizontal="center" vertical="center"/>
    </xf>
    <xf numFmtId="0" fontId="27" fillId="0" borderId="6" xfId="84" applyFont="1" applyBorder="1" applyAlignment="1">
      <alignment horizontal="center"/>
    </xf>
    <xf numFmtId="0" fontId="27" fillId="0" borderId="12" xfId="84" applyFont="1" applyBorder="1" applyAlignment="1">
      <alignment horizontal="center" vertical="center"/>
    </xf>
    <xf numFmtId="0" fontId="27" fillId="0" borderId="16" xfId="84" applyFont="1" applyBorder="1" applyAlignment="1">
      <alignment horizontal="center" vertical="center"/>
    </xf>
    <xf numFmtId="183" fontId="27" fillId="0" borderId="16" xfId="84" applyNumberFormat="1" applyFont="1" applyBorder="1" applyAlignment="1">
      <alignment horizontal="center" vertical="center"/>
    </xf>
    <xf numFmtId="0" fontId="52" fillId="27" borderId="0" xfId="84" applyFont="1" applyFill="1" applyBorder="1" applyAlignment="1">
      <alignment horizontal="center"/>
    </xf>
    <xf numFmtId="1" fontId="52" fillId="27" borderId="0" xfId="84" applyNumberFormat="1" applyFont="1" applyFill="1" applyBorder="1" applyAlignment="1">
      <alignment horizontal="center"/>
    </xf>
    <xf numFmtId="0" fontId="52" fillId="27" borderId="0" xfId="84" applyFont="1" applyFill="1" applyBorder="1"/>
    <xf numFmtId="0" fontId="27" fillId="27" borderId="0" xfId="84" applyFont="1" applyFill="1" applyAlignment="1">
      <alignment vertical="center"/>
    </xf>
    <xf numFmtId="0" fontId="51" fillId="27" borderId="6" xfId="84" applyFont="1" applyFill="1" applyBorder="1" applyAlignment="1">
      <alignment horizontal="center" vertical="center"/>
    </xf>
    <xf numFmtId="0" fontId="27" fillId="27" borderId="13" xfId="84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left" vertical="center" wrapText="1"/>
    </xf>
    <xf numFmtId="0" fontId="51" fillId="27" borderId="18" xfId="0" applyFont="1" applyFill="1" applyBorder="1" applyAlignment="1">
      <alignment horizontal="left" vertical="center" wrapText="1"/>
    </xf>
    <xf numFmtId="14" fontId="27" fillId="27" borderId="13" xfId="0" applyNumberFormat="1" applyFont="1" applyFill="1" applyBorder="1" applyAlignment="1">
      <alignment horizontal="center" vertical="center" wrapText="1"/>
    </xf>
    <xf numFmtId="14" fontId="27" fillId="27" borderId="12" xfId="0" applyNumberFormat="1" applyFont="1" applyFill="1" applyBorder="1" applyAlignment="1">
      <alignment horizontal="center" vertical="center" wrapText="1"/>
    </xf>
    <xf numFmtId="0" fontId="27" fillId="27" borderId="19" xfId="84" applyFont="1" applyFill="1" applyBorder="1" applyAlignment="1">
      <alignment vertical="center"/>
    </xf>
    <xf numFmtId="0" fontId="27" fillId="27" borderId="20" xfId="84" applyFont="1" applyFill="1" applyBorder="1" applyAlignment="1">
      <alignment vertical="center"/>
    </xf>
    <xf numFmtId="0" fontId="27" fillId="27" borderId="21" xfId="84" applyFont="1" applyFill="1" applyBorder="1" applyAlignment="1">
      <alignment vertical="center"/>
    </xf>
    <xf numFmtId="14" fontId="27" fillId="27" borderId="19" xfId="84" applyNumberFormat="1" applyFont="1" applyFill="1" applyBorder="1" applyAlignment="1">
      <alignment vertical="center"/>
    </xf>
    <xf numFmtId="0" fontId="27" fillId="27" borderId="12" xfId="84" applyFont="1" applyFill="1" applyBorder="1" applyAlignment="1">
      <alignment vertical="center"/>
    </xf>
    <xf numFmtId="0" fontId="27" fillId="27" borderId="17" xfId="84" applyFont="1" applyFill="1" applyBorder="1" applyAlignment="1">
      <alignment vertical="center"/>
    </xf>
    <xf numFmtId="0" fontId="27" fillId="27" borderId="13" xfId="84" applyFont="1" applyFill="1" applyBorder="1" applyAlignment="1">
      <alignment vertical="center"/>
    </xf>
    <xf numFmtId="14" fontId="27" fillId="27" borderId="12" xfId="84" applyNumberFormat="1" applyFont="1" applyFill="1" applyBorder="1" applyAlignment="1">
      <alignment vertical="center"/>
    </xf>
    <xf numFmtId="0" fontId="51" fillId="27" borderId="22" xfId="84" applyFont="1" applyFill="1" applyBorder="1" applyAlignment="1">
      <alignment horizontal="center" vertical="center"/>
    </xf>
    <xf numFmtId="0" fontId="27" fillId="27" borderId="23" xfId="84" applyFont="1" applyFill="1" applyBorder="1" applyAlignment="1">
      <alignment vertical="center"/>
    </xf>
    <xf numFmtId="0" fontId="27" fillId="27" borderId="18" xfId="84" applyFont="1" applyFill="1" applyBorder="1" applyAlignment="1">
      <alignment vertical="center"/>
    </xf>
    <xf numFmtId="0" fontId="27" fillId="27" borderId="14" xfId="84" applyFont="1" applyFill="1" applyBorder="1" applyAlignment="1">
      <alignment vertical="center"/>
    </xf>
    <xf numFmtId="0" fontId="27" fillId="27" borderId="24" xfId="84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left" vertical="center" wrapText="1"/>
    </xf>
    <xf numFmtId="0" fontId="51" fillId="27" borderId="26" xfId="0" applyFont="1" applyFill="1" applyBorder="1" applyAlignment="1">
      <alignment horizontal="left" vertical="center" wrapText="1"/>
    </xf>
    <xf numFmtId="14" fontId="27" fillId="27" borderId="24" xfId="0" applyNumberFormat="1" applyFont="1" applyFill="1" applyBorder="1" applyAlignment="1">
      <alignment horizontal="center" vertical="center" wrapText="1"/>
    </xf>
    <xf numFmtId="14" fontId="27" fillId="27" borderId="14" xfId="0" applyNumberFormat="1" applyFont="1" applyFill="1" applyBorder="1" applyAlignment="1">
      <alignment horizontal="center" vertical="center" wrapText="1"/>
    </xf>
    <xf numFmtId="0" fontId="27" fillId="27" borderId="25" xfId="84" applyFont="1" applyFill="1" applyBorder="1" applyAlignment="1">
      <alignment vertical="center"/>
    </xf>
    <xf numFmtId="0" fontId="27" fillId="27" borderId="24" xfId="84" applyFont="1" applyFill="1" applyBorder="1" applyAlignment="1">
      <alignment vertical="center"/>
    </xf>
    <xf numFmtId="0" fontId="27" fillId="27" borderId="27" xfId="84" applyFont="1" applyFill="1" applyBorder="1" applyAlignment="1">
      <alignment vertical="center"/>
    </xf>
    <xf numFmtId="14" fontId="27" fillId="27" borderId="12" xfId="84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7" fillId="27" borderId="26" xfId="84" applyFont="1" applyFill="1" applyBorder="1" applyAlignment="1">
      <alignment vertical="center"/>
    </xf>
    <xf numFmtId="14" fontId="27" fillId="27" borderId="14" xfId="84" applyNumberFormat="1" applyFont="1" applyFill="1" applyBorder="1" applyAlignment="1">
      <alignment vertical="center"/>
    </xf>
    <xf numFmtId="0" fontId="27" fillId="0" borderId="20" xfId="0" applyNumberFormat="1" applyFont="1" applyFill="1" applyBorder="1" applyAlignment="1" applyProtection="1">
      <alignment horizontal="left" vertical="center" wrapText="1"/>
    </xf>
    <xf numFmtId="0" fontId="51" fillId="0" borderId="23" xfId="0" applyNumberFormat="1" applyFont="1" applyFill="1" applyBorder="1" applyAlignment="1" applyProtection="1">
      <alignment horizontal="left" vertical="center" wrapText="1"/>
    </xf>
    <xf numFmtId="0" fontId="27" fillId="0" borderId="28" xfId="84" applyFont="1" applyBorder="1" applyAlignment="1">
      <alignment vertical="center"/>
    </xf>
    <xf numFmtId="1" fontId="27" fillId="0" borderId="12" xfId="85" applyNumberFormat="1" applyFont="1" applyFill="1" applyBorder="1" applyAlignment="1">
      <alignment horizontal="center" vertical="center"/>
    </xf>
    <xf numFmtId="183" fontId="27" fillId="0" borderId="12" xfId="84" applyNumberFormat="1" applyFont="1" applyBorder="1" applyAlignment="1">
      <alignment horizontal="center" vertical="center"/>
    </xf>
    <xf numFmtId="0" fontId="27" fillId="0" borderId="13" xfId="84" applyFont="1" applyBorder="1" applyAlignment="1">
      <alignment vertical="center"/>
    </xf>
    <xf numFmtId="0" fontId="27" fillId="0" borderId="17" xfId="0" applyNumberFormat="1" applyFont="1" applyFill="1" applyBorder="1" applyAlignment="1" applyProtection="1">
      <alignment horizontal="left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27" fillId="0" borderId="23" xfId="84" applyFont="1" applyBorder="1" applyAlignment="1">
      <alignment horizontal="center" vertical="center"/>
    </xf>
    <xf numFmtId="0" fontId="27" fillId="0" borderId="18" xfId="84" applyFont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27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horizontal="center" vertical="center" textRotation="90"/>
    </xf>
    <xf numFmtId="0" fontId="77" fillId="28" borderId="0" xfId="82" quotePrefix="1" applyFont="1" applyFill="1" applyAlignment="1">
      <alignment vertical="center"/>
    </xf>
    <xf numFmtId="0" fontId="70" fillId="0" borderId="0" xfId="82" applyFont="1" applyBorder="1" applyAlignment="1">
      <alignment vertical="center"/>
    </xf>
    <xf numFmtId="0" fontId="79" fillId="0" borderId="0" xfId="82" applyFont="1"/>
    <xf numFmtId="0" fontId="49" fillId="0" borderId="0" xfId="81" applyFont="1"/>
    <xf numFmtId="0" fontId="71" fillId="0" borderId="0" xfId="82" applyFont="1" applyBorder="1" applyAlignment="1">
      <alignment horizontal="left" vertical="center"/>
    </xf>
    <xf numFmtId="0" fontId="71" fillId="0" borderId="0" xfId="82" applyFont="1" applyBorder="1" applyAlignment="1">
      <alignment horizontal="right" vertical="center"/>
    </xf>
    <xf numFmtId="14" fontId="71" fillId="0" borderId="0" xfId="82" applyNumberFormat="1" applyFont="1" applyBorder="1" applyAlignment="1">
      <alignment vertical="center"/>
    </xf>
    <xf numFmtId="14" fontId="70" fillId="0" borderId="0" xfId="82" applyNumberFormat="1" applyFont="1" applyBorder="1" applyAlignment="1">
      <alignment vertical="center"/>
    </xf>
    <xf numFmtId="0" fontId="71" fillId="0" borderId="0" xfId="82" applyFont="1" applyBorder="1" applyAlignment="1">
      <alignment vertical="center"/>
    </xf>
    <xf numFmtId="14" fontId="70" fillId="0" borderId="0" xfId="82" applyNumberFormat="1" applyFont="1" applyBorder="1" applyAlignment="1">
      <alignment horizontal="left" vertical="center"/>
    </xf>
    <xf numFmtId="14" fontId="71" fillId="0" borderId="0" xfId="82" applyNumberFormat="1" applyFont="1" applyBorder="1" applyAlignment="1">
      <alignment horizontal="left" vertical="center"/>
    </xf>
    <xf numFmtId="0" fontId="53" fillId="0" borderId="6" xfId="82" applyFont="1" applyFill="1" applyBorder="1" applyAlignment="1">
      <alignment horizontal="center" vertical="center" wrapText="1"/>
    </xf>
    <xf numFmtId="0" fontId="59" fillId="0" borderId="19" xfId="82" applyFont="1" applyBorder="1" applyAlignment="1">
      <alignment horizontal="center" vertical="center"/>
    </xf>
    <xf numFmtId="0" fontId="27" fillId="0" borderId="12" xfId="81" applyFont="1" applyBorder="1" applyAlignment="1">
      <alignment horizontal="center" vertical="center"/>
    </xf>
    <xf numFmtId="0" fontId="27" fillId="0" borderId="13" xfId="81" applyFont="1" applyBorder="1" applyAlignment="1">
      <alignment vertical="center"/>
    </xf>
    <xf numFmtId="0" fontId="27" fillId="0" borderId="18" xfId="81" applyFont="1" applyBorder="1" applyAlignment="1">
      <alignment vertical="center"/>
    </xf>
    <xf numFmtId="0" fontId="59" fillId="0" borderId="12" xfId="82" applyFont="1" applyBorder="1" applyAlignment="1">
      <alignment horizontal="center" vertical="center"/>
    </xf>
    <xf numFmtId="0" fontId="57" fillId="0" borderId="29" xfId="82" applyFont="1" applyBorder="1" applyAlignment="1">
      <alignment vertical="center"/>
    </xf>
    <xf numFmtId="0" fontId="57" fillId="0" borderId="4" xfId="82" applyFont="1" applyBorder="1" applyAlignment="1">
      <alignment vertical="center"/>
    </xf>
    <xf numFmtId="0" fontId="57" fillId="0" borderId="22" xfId="82" applyFont="1" applyBorder="1" applyAlignment="1">
      <alignment vertical="center"/>
    </xf>
    <xf numFmtId="0" fontId="57" fillId="0" borderId="6" xfId="82" applyFont="1" applyBorder="1" applyAlignment="1">
      <alignment horizontal="center" vertical="center"/>
    </xf>
    <xf numFmtId="0" fontId="51" fillId="0" borderId="28" xfId="0" applyNumberFormat="1" applyFont="1" applyFill="1" applyBorder="1" applyAlignment="1" applyProtection="1">
      <alignment horizontal="left" vertical="center" wrapText="1"/>
    </xf>
    <xf numFmtId="0" fontId="27" fillId="0" borderId="16" xfId="81" applyFont="1" applyFill="1" applyBorder="1" applyAlignment="1">
      <alignment horizontal="center" vertical="center"/>
    </xf>
    <xf numFmtId="183" fontId="59" fillId="0" borderId="16" xfId="82" applyNumberFormat="1" applyFont="1" applyBorder="1" applyAlignment="1">
      <alignment horizontal="center" vertical="center"/>
    </xf>
    <xf numFmtId="0" fontId="27" fillId="27" borderId="6" xfId="0" applyFont="1" applyFill="1" applyBorder="1" applyAlignment="1">
      <alignment vertical="center"/>
    </xf>
    <xf numFmtId="0" fontId="82" fillId="0" borderId="31" xfId="0" applyFont="1" applyFill="1" applyBorder="1" applyAlignment="1">
      <alignment horizontal="center"/>
    </xf>
    <xf numFmtId="0" fontId="51" fillId="31" borderId="17" xfId="0" applyNumberFormat="1" applyFont="1" applyFill="1" applyBorder="1" applyAlignment="1">
      <alignment horizontal="center" vertical="center"/>
    </xf>
    <xf numFmtId="0" fontId="64" fillId="0" borderId="0" xfId="82" applyFont="1" applyAlignment="1">
      <alignment horizontal="left" vertical="top" wrapText="1"/>
    </xf>
    <xf numFmtId="183" fontId="59" fillId="0" borderId="40" xfId="82" applyNumberFormat="1" applyFont="1" applyBorder="1" applyAlignment="1">
      <alignment horizontal="center" vertical="center"/>
    </xf>
    <xf numFmtId="183" fontId="59" fillId="0" borderId="41" xfId="82" applyNumberFormat="1" applyFont="1" applyBorder="1" applyAlignment="1">
      <alignment horizontal="center" vertical="center"/>
    </xf>
    <xf numFmtId="2" fontId="57" fillId="0" borderId="29" xfId="82" applyNumberFormat="1" applyFont="1" applyBorder="1" applyAlignment="1">
      <alignment horizontal="center" vertical="center"/>
    </xf>
    <xf numFmtId="2" fontId="57" fillId="0" borderId="4" xfId="82" applyNumberFormat="1" applyFont="1" applyBorder="1" applyAlignment="1">
      <alignment horizontal="center" vertical="center"/>
    </xf>
    <xf numFmtId="2" fontId="57" fillId="0" borderId="22" xfId="82" applyNumberFormat="1" applyFont="1" applyBorder="1" applyAlignment="1">
      <alignment horizontal="center" vertical="center"/>
    </xf>
    <xf numFmtId="0" fontId="57" fillId="0" borderId="29" xfId="82" applyFont="1" applyBorder="1" applyAlignment="1">
      <alignment horizontal="left" vertical="center"/>
    </xf>
    <xf numFmtId="0" fontId="57" fillId="0" borderId="4" xfId="82" applyFont="1" applyBorder="1" applyAlignment="1">
      <alignment horizontal="left" vertical="center"/>
    </xf>
    <xf numFmtId="0" fontId="57" fillId="0" borderId="22" xfId="82" applyFont="1" applyBorder="1" applyAlignment="1">
      <alignment horizontal="left" vertical="center"/>
    </xf>
    <xf numFmtId="185" fontId="68" fillId="0" borderId="0" xfId="81" applyNumberFormat="1" applyFont="1" applyFill="1" applyBorder="1" applyAlignment="1">
      <alignment horizontal="left" vertical="center" wrapText="1"/>
    </xf>
    <xf numFmtId="0" fontId="53" fillId="0" borderId="30" xfId="82" applyFont="1" applyFill="1" applyBorder="1" applyAlignment="1">
      <alignment horizontal="center" vertical="center"/>
    </xf>
    <xf numFmtId="0" fontId="53" fillId="0" borderId="31" xfId="82" applyFont="1" applyFill="1" applyBorder="1" applyAlignment="1">
      <alignment horizontal="center" vertical="center"/>
    </xf>
    <xf numFmtId="0" fontId="53" fillId="0" borderId="30" xfId="82" applyFont="1" applyFill="1" applyBorder="1" applyAlignment="1">
      <alignment horizontal="center" vertical="center" wrapText="1"/>
    </xf>
    <xf numFmtId="0" fontId="53" fillId="0" borderId="32" xfId="82" applyFont="1" applyFill="1" applyBorder="1" applyAlignment="1">
      <alignment horizontal="center" vertical="center"/>
    </xf>
    <xf numFmtId="0" fontId="53" fillId="0" borderId="33" xfId="82" applyFont="1" applyFill="1" applyBorder="1" applyAlignment="1">
      <alignment horizontal="center" vertical="center"/>
    </xf>
    <xf numFmtId="0" fontId="53" fillId="0" borderId="27" xfId="82" applyFont="1" applyFill="1" applyBorder="1" applyAlignment="1">
      <alignment horizontal="center" vertical="center"/>
    </xf>
    <xf numFmtId="0" fontId="53" fillId="0" borderId="34" xfId="82" applyFont="1" applyFill="1" applyBorder="1" applyAlignment="1">
      <alignment horizontal="center" vertical="center"/>
    </xf>
    <xf numFmtId="0" fontId="53" fillId="0" borderId="6" xfId="82" applyFont="1" applyFill="1" applyBorder="1" applyAlignment="1">
      <alignment horizontal="center" vertical="center"/>
    </xf>
    <xf numFmtId="0" fontId="53" fillId="0" borderId="29" xfId="82" applyFont="1" applyFill="1" applyBorder="1" applyAlignment="1">
      <alignment horizontal="center" vertical="center" wrapText="1"/>
    </xf>
    <xf numFmtId="0" fontId="53" fillId="0" borderId="22" xfId="82" applyFont="1" applyFill="1" applyBorder="1" applyAlignment="1">
      <alignment horizontal="center" vertical="center" wrapText="1"/>
    </xf>
    <xf numFmtId="0" fontId="69" fillId="0" borderId="0" xfId="82" applyFont="1" applyAlignment="1">
      <alignment horizontal="center" vertical="center" wrapText="1"/>
    </xf>
    <xf numFmtId="0" fontId="59" fillId="0" borderId="0" xfId="82" applyFont="1" applyAlignment="1">
      <alignment horizontal="center" vertical="center"/>
    </xf>
    <xf numFmtId="0" fontId="63" fillId="0" borderId="0" xfId="82" applyFont="1" applyAlignment="1">
      <alignment horizontal="center" vertical="center"/>
    </xf>
    <xf numFmtId="0" fontId="53" fillId="0" borderId="0" xfId="82" applyFont="1" applyAlignment="1">
      <alignment horizontal="center" vertical="center"/>
    </xf>
    <xf numFmtId="0" fontId="62" fillId="0" borderId="0" xfId="82" applyFont="1" applyBorder="1" applyAlignment="1">
      <alignment horizontal="center" vertical="center"/>
    </xf>
    <xf numFmtId="0" fontId="56" fillId="0" borderId="0" xfId="82" applyFont="1" applyAlignment="1">
      <alignment horizontal="center" vertical="center" wrapText="1"/>
    </xf>
    <xf numFmtId="14" fontId="51" fillId="0" borderId="6" xfId="84" applyNumberFormat="1" applyFont="1" applyBorder="1" applyAlignment="1">
      <alignment horizontal="center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29" xfId="84" applyFont="1" applyBorder="1" applyAlignment="1">
      <alignment horizontal="center" vertical="center"/>
    </xf>
    <xf numFmtId="184" fontId="51" fillId="0" borderId="35" xfId="84" applyNumberFormat="1" applyFont="1" applyBorder="1" applyAlignment="1">
      <alignment horizontal="left" vertical="center"/>
    </xf>
    <xf numFmtId="184" fontId="51" fillId="0" borderId="36" xfId="84" applyNumberFormat="1" applyFont="1" applyBorder="1" applyAlignment="1">
      <alignment horizontal="left" vertical="center"/>
    </xf>
    <xf numFmtId="184" fontId="51" fillId="0" borderId="33" xfId="84" applyNumberFormat="1" applyFont="1" applyFill="1" applyBorder="1" applyAlignment="1">
      <alignment horizontal="left" vertical="center"/>
    </xf>
    <xf numFmtId="0" fontId="27" fillId="0" borderId="34" xfId="84" applyFont="1" applyFill="1" applyBorder="1" applyAlignment="1">
      <alignment horizontal="left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  <xf numFmtId="0" fontId="51" fillId="27" borderId="6" xfId="84" applyFont="1" applyFill="1" applyBorder="1" applyAlignment="1">
      <alignment horizontal="center" vertical="center"/>
    </xf>
    <xf numFmtId="0" fontId="51" fillId="27" borderId="29" xfId="84" applyFont="1" applyFill="1" applyBorder="1" applyAlignment="1">
      <alignment horizontal="center" vertical="center"/>
    </xf>
    <xf numFmtId="0" fontId="51" fillId="27" borderId="33" xfId="84" applyFont="1" applyFill="1" applyBorder="1" applyAlignment="1">
      <alignment horizontal="center" vertical="center"/>
    </xf>
    <xf numFmtId="0" fontId="51" fillId="27" borderId="37" xfId="84" applyFont="1" applyFill="1" applyBorder="1" applyAlignment="1">
      <alignment horizontal="center" vertical="center"/>
    </xf>
    <xf numFmtId="0" fontId="51" fillId="27" borderId="30" xfId="84" applyFont="1" applyFill="1" applyBorder="1" applyAlignment="1">
      <alignment horizontal="center" vertical="center" wrapText="1"/>
    </xf>
    <xf numFmtId="0" fontId="51" fillId="27" borderId="38" xfId="84" applyFont="1" applyFill="1" applyBorder="1" applyAlignment="1">
      <alignment horizontal="center" vertical="center" wrapText="1"/>
    </xf>
    <xf numFmtId="184" fontId="51" fillId="27" borderId="35" xfId="84" applyNumberFormat="1" applyFont="1" applyFill="1" applyBorder="1" applyAlignment="1">
      <alignment horizontal="left" vertical="center"/>
    </xf>
    <xf numFmtId="184" fontId="51" fillId="27" borderId="39" xfId="84" applyNumberFormat="1" applyFont="1" applyFill="1" applyBorder="1" applyAlignment="1">
      <alignment horizontal="left" vertical="center"/>
    </xf>
    <xf numFmtId="184" fontId="51" fillId="27" borderId="33" xfId="84" applyNumberFormat="1" applyFont="1" applyFill="1" applyBorder="1" applyAlignment="1">
      <alignment horizontal="left" vertical="center"/>
    </xf>
    <xf numFmtId="184" fontId="51" fillId="27" borderId="37" xfId="84" applyNumberFormat="1" applyFont="1" applyFill="1" applyBorder="1" applyAlignment="1">
      <alignment horizontal="left" vertical="center"/>
    </xf>
    <xf numFmtId="14" fontId="51" fillId="27" borderId="30" xfId="84" applyNumberFormat="1" applyFont="1" applyFill="1" applyBorder="1" applyAlignment="1">
      <alignment horizontal="center" vertical="center"/>
    </xf>
    <xf numFmtId="14" fontId="51" fillId="27" borderId="38" xfId="84" applyNumberFormat="1" applyFont="1" applyFill="1" applyBorder="1" applyAlignment="1">
      <alignment horizontal="center" vertical="center"/>
    </xf>
  </cellXfs>
  <cellStyles count="1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119"/>
    <cellStyle name="??_(????)??????" xfId="7"/>
    <cellStyle name="1" xfId="8"/>
    <cellStyle name="2" xfId="9"/>
    <cellStyle name="20% - Accent1" xfId="10" builtinId="30" customBuiltin="1"/>
    <cellStyle name="20% - Accent2" xfId="11" builtinId="34" customBuiltin="1"/>
    <cellStyle name="20% - Accent3" xfId="12" builtinId="38" customBuiltin="1"/>
    <cellStyle name="20% - Accent4" xfId="13" builtinId="42" customBuiltin="1"/>
    <cellStyle name="20% - Accent5" xfId="14" builtinId="46" customBuiltin="1"/>
    <cellStyle name="20% - Accent6" xfId="15" builtinId="50" customBuiltin="1"/>
    <cellStyle name="3" xfId="16"/>
    <cellStyle name="4" xfId="17"/>
    <cellStyle name="40% - Accent1" xfId="18" builtinId="31" customBuiltin="1"/>
    <cellStyle name="40% - Accent2" xfId="19" builtinId="35" customBuiltin="1"/>
    <cellStyle name="40% - Accent3" xfId="20" builtinId="39" customBuiltin="1"/>
    <cellStyle name="40% - Accent4" xfId="21" builtinId="43" customBuiltin="1"/>
    <cellStyle name="40% - Accent5" xfId="22" builtinId="47" customBuiltin="1"/>
    <cellStyle name="40% - Accent6" xfId="23" builtinId="51" customBuiltin="1"/>
    <cellStyle name="60% - Accent1" xfId="24" builtinId="32" customBuiltin="1"/>
    <cellStyle name="60% - Accent2" xfId="25" builtinId="36" customBuiltin="1"/>
    <cellStyle name="60% - Accent3" xfId="26" builtinId="40" customBuiltin="1"/>
    <cellStyle name="60% - Accent4" xfId="27" builtinId="44" customBuiltin="1"/>
    <cellStyle name="60% - Accent5" xfId="28" builtinId="48" customBuiltin="1"/>
    <cellStyle name="60% - Accent6" xfId="29" builtinId="52" customBuiltin="1"/>
    <cellStyle name="Accent1" xfId="30" builtinId="29" customBuiltin="1"/>
    <cellStyle name="Accent2" xfId="31" builtinId="33" customBuiltin="1"/>
    <cellStyle name="Accent3" xfId="32" builtinId="37" customBuiltin="1"/>
    <cellStyle name="Accent4" xfId="33" builtinId="41" customBuiltin="1"/>
    <cellStyle name="Accent5" xfId="34" builtinId="45" customBuiltin="1"/>
    <cellStyle name="Accent6" xfId="35" builtinId="49" customBuiltin="1"/>
    <cellStyle name="ÅëÈ­ [0]_±âÅ¸" xfId="120"/>
    <cellStyle name="AeE­ [0]_INQUIRY ¿µ¾÷AßAø " xfId="36"/>
    <cellStyle name="ÅëÈ­_±âÅ¸" xfId="121"/>
    <cellStyle name="AeE­_INQUIRY ¿µ¾÷AßAø " xfId="37"/>
    <cellStyle name="ÄÞ¸¶ [0]_±âÅ¸" xfId="122"/>
    <cellStyle name="AÞ¸¶ [0]_INQUIRY ¿?¾÷AßAø " xfId="38"/>
    <cellStyle name="ÄÞ¸¶_±âÅ¸" xfId="123"/>
    <cellStyle name="AÞ¸¶_INQUIRY ¿?¾÷AßAø " xfId="39"/>
    <cellStyle name="Bad" xfId="40" builtinId="27" customBuiltin="1"/>
    <cellStyle name="C?AØ_¿?¾÷CoE² " xfId="41"/>
    <cellStyle name="Ç¥ÁØ_#2(M17)_1" xfId="124"/>
    <cellStyle name="C￥AØ_¿μ¾÷CoE² " xfId="42"/>
    <cellStyle name="Calc Currency (0)" xfId="43"/>
    <cellStyle name="Calc Percent (0)" xfId="44"/>
    <cellStyle name="Calc Percent (1)" xfId="45"/>
    <cellStyle name="Calculation" xfId="46" builtinId="22" customBuiltin="1"/>
    <cellStyle name="category" xfId="125"/>
    <cellStyle name="Comma 2" xfId="48"/>
    <cellStyle name="comma zerodec" xfId="49"/>
    <cellStyle name="Comma0" xfId="50"/>
    <cellStyle name="Currency0" xfId="51"/>
    <cellStyle name="Currency0 2" xfId="126"/>
    <cellStyle name="Currency1" xfId="52"/>
    <cellStyle name="Check Cell" xfId="47" builtinId="23" customBuiltin="1"/>
    <cellStyle name="Date" xfId="53"/>
    <cellStyle name="Dollar (zero dec)" xfId="54"/>
    <cellStyle name="Enter Currency (0)" xfId="55"/>
    <cellStyle name="Explanatory Text" xfId="56" builtinId="53" customBuiltin="1"/>
    <cellStyle name="Fixed" xfId="57"/>
    <cellStyle name="Good" xfId="58" builtinId="26" customBuiltin="1"/>
    <cellStyle name="Grey" xfId="59"/>
    <cellStyle name="Grey 2" xfId="127"/>
    <cellStyle name="HEADER" xfId="128"/>
    <cellStyle name="Header1" xfId="60"/>
    <cellStyle name="Header2" xfId="61"/>
    <cellStyle name="Heading 1" xfId="62" builtinId="16" customBuiltin="1"/>
    <cellStyle name="Heading 2" xfId="63" builtinId="17" customBuiltin="1"/>
    <cellStyle name="Heading 3" xfId="64" builtinId="18" customBuiltin="1"/>
    <cellStyle name="Heading 4" xfId="65" builtinId="19" customBuiltin="1"/>
    <cellStyle name="HEADING1" xfId="66"/>
    <cellStyle name="HEADING2" xfId="67"/>
    <cellStyle name="Input" xfId="68" builtinId="20" customBuiltin="1"/>
    <cellStyle name="Input [yellow]" xfId="69"/>
    <cellStyle name="Input [yellow] 2" xfId="129"/>
    <cellStyle name="Link Currency (0)" xfId="70"/>
    <cellStyle name="Linked Cell" xfId="71" builtinId="24" customBuiltin="1"/>
    <cellStyle name="Milliers [0]_AR1194" xfId="72"/>
    <cellStyle name="Milliers_AR1194" xfId="73"/>
    <cellStyle name="Model" xfId="130"/>
    <cellStyle name="Monétaire [0]_AR1194" xfId="74"/>
    <cellStyle name="Monétaire_AR1194" xfId="75"/>
    <cellStyle name="n" xfId="76"/>
    <cellStyle name="Neutral" xfId="77" builtinId="28" customBuiltin="1"/>
    <cellStyle name="New Times Roman" xfId="78"/>
    <cellStyle name="no dec" xfId="79"/>
    <cellStyle name="Normal" xfId="0" builtinId="0"/>
    <cellStyle name="Normal - Style1" xfId="80"/>
    <cellStyle name="Normal 2" xfId="81"/>
    <cellStyle name="Normal 2 2" xfId="131"/>
    <cellStyle name="Normal 2 2 2" xfId="82"/>
    <cellStyle name="Normal 2 2 2 2" xfId="132"/>
    <cellStyle name="Normal 2 2 3" xfId="133"/>
    <cellStyle name="Normal 2 3" xfId="134"/>
    <cellStyle name="Normal 2 4" xfId="135"/>
    <cellStyle name="Normal 2 5" xfId="136"/>
    <cellStyle name="Normal 2 6" xfId="137"/>
    <cellStyle name="Normal 2_du kien dot 1 hoc ky 2" xfId="138"/>
    <cellStyle name="Normal 3" xfId="139"/>
    <cellStyle name="Normal 3 3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rmal_BANGDIEM" xfId="83"/>
    <cellStyle name="Normal_HS2004" xfId="84"/>
    <cellStyle name="Normal_KHOA11-QTKD&amp;DL-DAXULY" xfId="85"/>
    <cellStyle name="Normal1" xfId="147"/>
    <cellStyle name="Note" xfId="86" builtinId="10" customBuiltin="1"/>
    <cellStyle name="Output" xfId="87" builtinId="21" customBuiltin="1"/>
    <cellStyle name="Percent [2]" xfId="88"/>
    <cellStyle name="Percent 2" xfId="89"/>
    <cellStyle name="Percent 2 2" xfId="149"/>
    <cellStyle name="Percent 3" xfId="150"/>
    <cellStyle name="Percent 4" xfId="148"/>
    <cellStyle name="PERCENTAGE" xfId="90"/>
    <cellStyle name="PrePop Currency (0)" xfId="91"/>
    <cellStyle name="songuyen" xfId="92"/>
    <cellStyle name="subhead" xfId="151"/>
    <cellStyle name="Text Indent A" xfId="93"/>
    <cellStyle name="Text Indent B" xfId="94"/>
    <cellStyle name="Title" xfId="95" builtinId="15" customBuiltin="1"/>
    <cellStyle name="Total" xfId="96" builtinId="25" customBuiltin="1"/>
    <cellStyle name="Warning Text" xfId="97" builtinId="11" customBuiltin="1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機器ﾘｽト (2)" xfId="115"/>
    <cellStyle name="貨幣 [0]_00Q3902REV.1" xfId="116"/>
    <cellStyle name="貨幣[0]_BRE" xfId="117"/>
    <cellStyle name="貨幣_00Q3902REV.1" xfId="118"/>
  </cellStyles>
  <dxfs count="3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rgb="FFFFCE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1212273</xdr:colOff>
      <xdr:row>2</xdr:row>
      <xdr:rowOff>77931</xdr:rowOff>
    </xdr:from>
    <xdr:to>
      <xdr:col>10</xdr:col>
      <xdr:colOff>402648</xdr:colOff>
      <xdr:row>2</xdr:row>
      <xdr:rowOff>79519</xdr:rowOff>
    </xdr:to>
    <xdr:cxnSp macro="">
      <xdr:nvCxnSpPr>
        <xdr:cNvPr id="2" name="Straight Connector 1"/>
        <xdr:cNvCxnSpPr/>
      </xdr:nvCxnSpPr>
      <xdr:spPr>
        <a:xfrm>
          <a:off x="4231698" y="497031"/>
          <a:ext cx="1162050" cy="1588"/>
        </a:xfrm>
        <a:prstGeom prst="line">
          <a:avLst/>
        </a:prstGeom>
        <a:ln w="381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38100</xdr:rowOff>
    </xdr:from>
    <xdr:to>
      <xdr:col>2</xdr:col>
      <xdr:colOff>152400</xdr:colOff>
      <xdr:row>1</xdr:row>
      <xdr:rowOff>171450</xdr:rowOff>
    </xdr:to>
    <xdr:pic>
      <xdr:nvPicPr>
        <xdr:cNvPr id="1136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3714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6/K10MCS%20-%20HK4%20-%20IS729%20-%20TRUY&#7872;N%20TH&#212;NG%20&#272;A%20PH&#431;&#416;NG%20TI&#787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2030110125</v>
          </cell>
          <cell r="D8" t="str">
            <v>Nguyễn Thị Cẩm</v>
          </cell>
          <cell r="E8" t="str">
            <v>An</v>
          </cell>
          <cell r="F8">
            <v>30018</v>
          </cell>
          <cell r="G8" t="str">
            <v>K10MCS</v>
          </cell>
          <cell r="H8" t="str">
            <v/>
          </cell>
          <cell r="I8" t="str">
            <v/>
          </cell>
          <cell r="J8">
            <v>8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7</v>
          </cell>
          <cell r="Q8">
            <v>7.3</v>
          </cell>
        </row>
        <row r="9">
          <cell r="C9">
            <v>2031110126</v>
          </cell>
          <cell r="D9" t="str">
            <v>Phan Huỳnh Thiên</v>
          </cell>
          <cell r="E9" t="str">
            <v>Ân</v>
          </cell>
          <cell r="F9">
            <v>33245</v>
          </cell>
          <cell r="G9" t="str">
            <v>K10MCS</v>
          </cell>
          <cell r="H9" t="str">
            <v/>
          </cell>
          <cell r="I9" t="str">
            <v/>
          </cell>
          <cell r="J9">
            <v>7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7</v>
          </cell>
          <cell r="Q9">
            <v>7</v>
          </cell>
        </row>
        <row r="10">
          <cell r="C10">
            <v>2031110127</v>
          </cell>
          <cell r="D10" t="str">
            <v>Hoàng Trung</v>
          </cell>
          <cell r="E10" t="str">
            <v>Dũng</v>
          </cell>
          <cell r="F10" t="str">
            <v>29/3/1980</v>
          </cell>
          <cell r="G10" t="str">
            <v>K10MCS</v>
          </cell>
          <cell r="H10" t="str">
            <v/>
          </cell>
          <cell r="I10" t="str">
            <v/>
          </cell>
          <cell r="J10">
            <v>8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9</v>
          </cell>
          <cell r="Q10">
            <v>8.6999999999999993</v>
          </cell>
        </row>
        <row r="11">
          <cell r="C11">
            <v>2031110128</v>
          </cell>
          <cell r="D11" t="str">
            <v>Nguyễn Anh</v>
          </cell>
          <cell r="E11" t="str">
            <v>Dũng</v>
          </cell>
          <cell r="F11">
            <v>32966</v>
          </cell>
          <cell r="G11" t="str">
            <v>K10MCS</v>
          </cell>
          <cell r="H11" t="str">
            <v/>
          </cell>
          <cell r="I11" t="str">
            <v/>
          </cell>
          <cell r="J11">
            <v>7.5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7</v>
          </cell>
          <cell r="Q11">
            <v>7.2</v>
          </cell>
        </row>
        <row r="12">
          <cell r="C12">
            <v>2031110129</v>
          </cell>
          <cell r="D12" t="str">
            <v>Vũ Thành</v>
          </cell>
          <cell r="E12" t="str">
            <v>Dương</v>
          </cell>
          <cell r="F12">
            <v>30630</v>
          </cell>
          <cell r="G12" t="str">
            <v>K10MCS</v>
          </cell>
          <cell r="H12" t="str">
            <v/>
          </cell>
          <cell r="I12" t="str">
            <v/>
          </cell>
          <cell r="J12">
            <v>7.5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7</v>
          </cell>
          <cell r="Q12">
            <v>7.2</v>
          </cell>
        </row>
        <row r="13">
          <cell r="C13">
            <v>2031110130</v>
          </cell>
          <cell r="D13" t="str">
            <v>Trần Văn</v>
          </cell>
          <cell r="E13" t="str">
            <v>Hải</v>
          </cell>
          <cell r="F13">
            <v>30473</v>
          </cell>
          <cell r="G13" t="str">
            <v>K10MCS</v>
          </cell>
          <cell r="H13" t="str">
            <v/>
          </cell>
          <cell r="I13" t="str">
            <v/>
          </cell>
          <cell r="J13">
            <v>7.5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7</v>
          </cell>
          <cell r="Q13">
            <v>7.2</v>
          </cell>
        </row>
        <row r="14">
          <cell r="C14">
            <v>2031110131</v>
          </cell>
          <cell r="D14" t="str">
            <v>Đoàn Trung</v>
          </cell>
          <cell r="E14" t="str">
            <v>Hiếu</v>
          </cell>
          <cell r="F14">
            <v>33158</v>
          </cell>
          <cell r="G14" t="str">
            <v>K10MCS</v>
          </cell>
          <cell r="H14" t="str">
            <v/>
          </cell>
          <cell r="I14" t="str">
            <v/>
          </cell>
          <cell r="J14">
            <v>7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8</v>
          </cell>
          <cell r="Q14">
            <v>7.7</v>
          </cell>
        </row>
        <row r="15">
          <cell r="C15">
            <v>2031110132</v>
          </cell>
          <cell r="D15" t="str">
            <v>Phan Thanh</v>
          </cell>
          <cell r="E15" t="str">
            <v>Hùng</v>
          </cell>
          <cell r="F15">
            <v>29893</v>
          </cell>
          <cell r="G15" t="str">
            <v>K10MCS</v>
          </cell>
          <cell r="H15" t="str">
            <v/>
          </cell>
          <cell r="I15" t="str">
            <v/>
          </cell>
          <cell r="J15">
            <v>8</v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9</v>
          </cell>
          <cell r="Q15">
            <v>8.6999999999999993</v>
          </cell>
        </row>
        <row r="16">
          <cell r="C16">
            <v>2031110133</v>
          </cell>
          <cell r="D16" t="str">
            <v>Nguyễn Phước</v>
          </cell>
          <cell r="E16" t="str">
            <v>Minh</v>
          </cell>
          <cell r="F16">
            <v>31201</v>
          </cell>
          <cell r="G16" t="str">
            <v>K10MCS</v>
          </cell>
          <cell r="H16" t="str">
            <v/>
          </cell>
          <cell r="I16" t="str">
            <v/>
          </cell>
          <cell r="J16">
            <v>8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9</v>
          </cell>
          <cell r="Q16">
            <v>8.6999999999999993</v>
          </cell>
        </row>
        <row r="17">
          <cell r="C17">
            <v>2031110134</v>
          </cell>
          <cell r="D17" t="str">
            <v>Nguyễn Phi</v>
          </cell>
          <cell r="E17" t="str">
            <v>Palê</v>
          </cell>
          <cell r="F17" t="str">
            <v>26/6/1988</v>
          </cell>
          <cell r="G17" t="str">
            <v>K10MCS</v>
          </cell>
          <cell r="H17" t="str">
            <v/>
          </cell>
          <cell r="I17" t="str">
            <v/>
          </cell>
          <cell r="J17">
            <v>7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7</v>
          </cell>
          <cell r="Q17">
            <v>7</v>
          </cell>
        </row>
        <row r="18">
          <cell r="C18">
            <v>2030110135</v>
          </cell>
          <cell r="D18" t="str">
            <v>Phạm Thị Tú</v>
          </cell>
          <cell r="E18" t="str">
            <v>Phương</v>
          </cell>
          <cell r="F18">
            <v>30593</v>
          </cell>
          <cell r="G18" t="str">
            <v>K10MCS</v>
          </cell>
          <cell r="H18" t="str">
            <v/>
          </cell>
          <cell r="I18" t="str">
            <v/>
          </cell>
          <cell r="J18">
            <v>8</v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8</v>
          </cell>
          <cell r="Q18">
            <v>8</v>
          </cell>
        </row>
        <row r="19">
          <cell r="C19">
            <v>2030110136</v>
          </cell>
          <cell r="D19" t="str">
            <v>Trần Thị Thúy</v>
          </cell>
          <cell r="E19" t="str">
            <v>Phượng</v>
          </cell>
          <cell r="F19">
            <v>31495</v>
          </cell>
          <cell r="G19" t="str">
            <v>K10MCS</v>
          </cell>
          <cell r="H19" t="str">
            <v/>
          </cell>
          <cell r="I19" t="str">
            <v/>
          </cell>
          <cell r="J19">
            <v>7.5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8</v>
          </cell>
          <cell r="Q19">
            <v>7.9</v>
          </cell>
        </row>
        <row r="20">
          <cell r="C20">
            <v>2031110137</v>
          </cell>
          <cell r="D20" t="str">
            <v>Nguyễn Hữu Hoàng</v>
          </cell>
          <cell r="E20" t="str">
            <v>Sinh</v>
          </cell>
          <cell r="F20">
            <v>32406</v>
          </cell>
          <cell r="G20" t="str">
            <v>K10MCS</v>
          </cell>
          <cell r="H20" t="str">
            <v/>
          </cell>
          <cell r="I20" t="str">
            <v/>
          </cell>
          <cell r="J20">
            <v>7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7</v>
          </cell>
          <cell r="Q20">
            <v>7</v>
          </cell>
        </row>
        <row r="21">
          <cell r="C21">
            <v>2031110138</v>
          </cell>
          <cell r="D21" t="str">
            <v>Mai Ái Giang</v>
          </cell>
          <cell r="E21" t="str">
            <v>Sơn</v>
          </cell>
          <cell r="F21">
            <v>31000</v>
          </cell>
          <cell r="G21" t="str">
            <v>K10MCS</v>
          </cell>
          <cell r="H21" t="str">
            <v/>
          </cell>
          <cell r="I21" t="str">
            <v/>
          </cell>
          <cell r="J21">
            <v>7.5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>
            <v>7</v>
          </cell>
          <cell r="Q21">
            <v>7.2</v>
          </cell>
        </row>
        <row r="22">
          <cell r="C22">
            <v>2031110139</v>
          </cell>
          <cell r="D22" t="str">
            <v>Nguyễn Tấn</v>
          </cell>
          <cell r="E22" t="str">
            <v>Tài</v>
          </cell>
          <cell r="F22">
            <v>31510</v>
          </cell>
          <cell r="G22" t="str">
            <v>K10MCS</v>
          </cell>
          <cell r="H22" t="str">
            <v/>
          </cell>
          <cell r="I22" t="str">
            <v/>
          </cell>
          <cell r="J22">
            <v>7</v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>P</v>
          </cell>
          <cell r="Q22">
            <v>0</v>
          </cell>
        </row>
        <row r="23">
          <cell r="C23">
            <v>2031110140</v>
          </cell>
          <cell r="D23" t="str">
            <v>Võ Hồng</v>
          </cell>
          <cell r="E23" t="str">
            <v>Tân</v>
          </cell>
          <cell r="F23">
            <v>33450</v>
          </cell>
          <cell r="G23" t="str">
            <v>K10MCS</v>
          </cell>
          <cell r="H23" t="str">
            <v/>
          </cell>
          <cell r="I23" t="str">
            <v/>
          </cell>
          <cell r="J23">
            <v>8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8</v>
          </cell>
          <cell r="Q23">
            <v>8</v>
          </cell>
        </row>
        <row r="24">
          <cell r="C24">
            <v>2031110141</v>
          </cell>
          <cell r="D24" t="str">
            <v>Nguyễn Tiến</v>
          </cell>
          <cell r="E24" t="str">
            <v>Thành</v>
          </cell>
          <cell r="F24">
            <v>30418</v>
          </cell>
          <cell r="G24" t="str">
            <v>K10MCS</v>
          </cell>
          <cell r="H24" t="str">
            <v/>
          </cell>
          <cell r="I24" t="str">
            <v/>
          </cell>
          <cell r="J24">
            <v>7.5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7</v>
          </cell>
          <cell r="Q24">
            <v>7.2</v>
          </cell>
        </row>
        <row r="25">
          <cell r="C25">
            <v>2031110142</v>
          </cell>
          <cell r="D25" t="str">
            <v>Lê Ngọc</v>
          </cell>
          <cell r="E25" t="str">
            <v>Trung</v>
          </cell>
          <cell r="F25">
            <v>31781</v>
          </cell>
          <cell r="G25" t="str">
            <v>K10MCS</v>
          </cell>
          <cell r="H25" t="str">
            <v/>
          </cell>
          <cell r="I25" t="str">
            <v/>
          </cell>
          <cell r="J25">
            <v>7.5</v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8</v>
          </cell>
          <cell r="Q25">
            <v>7.9</v>
          </cell>
        </row>
        <row r="26">
          <cell r="C26">
            <v>2031110143</v>
          </cell>
          <cell r="D26" t="str">
            <v>Hồ Phước</v>
          </cell>
          <cell r="E26" t="str">
            <v>Tú</v>
          </cell>
          <cell r="F26">
            <v>31281</v>
          </cell>
          <cell r="G26" t="str">
            <v>K10MCS</v>
          </cell>
          <cell r="H26" t="str">
            <v/>
          </cell>
          <cell r="I26" t="str">
            <v/>
          </cell>
          <cell r="J26">
            <v>8</v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7</v>
          </cell>
          <cell r="Q26">
            <v>7.3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52"/>
  <sheetViews>
    <sheetView showGridLines="0" topLeftCell="A8" zoomScale="110" zoomScaleNormal="110" workbookViewId="0">
      <selection activeCell="M19" sqref="M19"/>
    </sheetView>
  </sheetViews>
  <sheetFormatPr defaultRowHeight="16.5"/>
  <cols>
    <col min="1" max="1" width="0.42578125" style="33" customWidth="1"/>
    <col min="2" max="2" width="5.5703125" style="33" customWidth="1"/>
    <col min="3" max="4" width="8.28515625" style="33" customWidth="1"/>
    <col min="5" max="5" width="6" style="33" customWidth="1"/>
    <col min="6" max="6" width="2.28515625" style="33" customWidth="1"/>
    <col min="7" max="7" width="9" style="33" customWidth="1"/>
    <col min="8" max="8" width="5.42578125" style="33" customWidth="1"/>
    <col min="9" max="9" width="20.85546875" style="33" customWidth="1"/>
    <col min="10" max="11" width="8.7109375" style="33" customWidth="1"/>
    <col min="12" max="12" width="3.28515625" style="33" customWidth="1"/>
    <col min="13" max="13" width="13" style="33" customWidth="1"/>
    <col min="14" max="14" width="0.42578125" style="33" customWidth="1"/>
    <col min="15" max="15" width="4.42578125" style="33" customWidth="1"/>
    <col min="16" max="16384" width="9.140625" style="33"/>
  </cols>
  <sheetData>
    <row r="1" spans="2:20" s="62" customFormat="1" ht="17.25" customHeight="1">
      <c r="B1" s="61"/>
      <c r="C1" s="185" t="s">
        <v>18</v>
      </c>
      <c r="D1" s="185"/>
      <c r="E1" s="185"/>
      <c r="F1" s="185"/>
      <c r="G1" s="185"/>
      <c r="H1" s="53"/>
      <c r="I1" s="186" t="s">
        <v>24</v>
      </c>
      <c r="J1" s="186"/>
      <c r="K1" s="186"/>
      <c r="L1" s="186"/>
      <c r="M1" s="186"/>
      <c r="N1" s="29"/>
      <c r="O1" s="29"/>
    </row>
    <row r="2" spans="2:20" s="62" customFormat="1" ht="15.75" customHeight="1">
      <c r="B2" s="61"/>
      <c r="C2" s="187" t="s">
        <v>19</v>
      </c>
      <c r="D2" s="187"/>
      <c r="E2" s="187"/>
      <c r="F2" s="187"/>
      <c r="G2" s="187"/>
      <c r="H2" s="53"/>
      <c r="I2" s="188" t="s">
        <v>25</v>
      </c>
      <c r="J2" s="188"/>
      <c r="K2" s="188"/>
      <c r="L2" s="188"/>
      <c r="M2" s="188"/>
      <c r="N2" s="30"/>
      <c r="O2" s="30"/>
      <c r="T2" s="137" t="s">
        <v>134</v>
      </c>
    </row>
    <row r="3" spans="2:20" s="31" customFormat="1" ht="11.25" customHeight="1">
      <c r="B3" s="189" t="s">
        <v>53</v>
      </c>
      <c r="C3" s="189"/>
      <c r="D3" s="189"/>
      <c r="E3" s="189"/>
      <c r="F3" s="189"/>
      <c r="G3" s="189"/>
      <c r="H3" s="57"/>
      <c r="I3" s="60"/>
      <c r="J3" s="60"/>
      <c r="K3" s="60"/>
      <c r="L3" s="60"/>
      <c r="M3" s="59"/>
      <c r="N3" s="32"/>
      <c r="O3" s="32"/>
    </row>
    <row r="4" spans="2:20" s="31" customFormat="1" ht="14.25" customHeight="1">
      <c r="B4" s="189"/>
      <c r="C4" s="189"/>
      <c r="D4" s="189"/>
      <c r="E4" s="189"/>
      <c r="F4" s="189"/>
      <c r="G4" s="189"/>
      <c r="H4" s="57"/>
      <c r="I4" s="58"/>
      <c r="J4" s="60"/>
      <c r="K4" s="60"/>
      <c r="L4" s="60"/>
      <c r="M4" s="59"/>
      <c r="N4" s="32"/>
      <c r="O4" s="32"/>
    </row>
    <row r="5" spans="2:20" s="31" customFormat="1" ht="4.5" customHeight="1">
      <c r="B5" s="47"/>
      <c r="C5" s="47"/>
      <c r="D5" s="47"/>
      <c r="E5" s="47"/>
      <c r="F5" s="47"/>
      <c r="G5" s="47"/>
      <c r="H5" s="57"/>
      <c r="I5" s="57"/>
      <c r="J5" s="50"/>
      <c r="K5" s="50"/>
      <c r="L5" s="50"/>
      <c r="M5" s="49"/>
      <c r="N5" s="32"/>
      <c r="O5" s="32"/>
    </row>
    <row r="6" spans="2:20" s="31" customFormat="1" ht="27">
      <c r="B6" s="184" t="s">
        <v>26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32"/>
      <c r="O6" s="32"/>
      <c r="P6" s="74" t="s">
        <v>28</v>
      </c>
      <c r="Q6" s="173">
        <v>2030110125</v>
      </c>
      <c r="R6" s="173"/>
    </row>
    <row r="7" spans="2:20" s="31" customFormat="1" ht="5.25" customHeight="1">
      <c r="B7" s="47"/>
      <c r="C7" s="47"/>
      <c r="D7" s="47"/>
      <c r="E7" s="47"/>
      <c r="F7" s="47"/>
      <c r="G7" s="47"/>
      <c r="H7" s="57"/>
      <c r="I7" s="57"/>
      <c r="J7" s="50"/>
      <c r="K7" s="50"/>
      <c r="L7" s="50"/>
      <c r="M7" s="49"/>
      <c r="N7" s="32"/>
      <c r="O7" s="32"/>
    </row>
    <row r="8" spans="2:20" s="31" customFormat="1" ht="15.75">
      <c r="B8" s="138" t="str">
        <f ca="1">"Cấp cho " &amp; IF(VLOOKUP($Q$6,INDIRECT($T$2&amp;"!$B$6:$F$69"),4,0)="Nam","Ông","Bà")</f>
        <v>Cấp cho Bà</v>
      </c>
      <c r="C8" s="139"/>
      <c r="D8" s="139"/>
      <c r="E8" s="139"/>
      <c r="F8" s="138" t="s">
        <v>20</v>
      </c>
      <c r="G8" s="140" t="str">
        <f ca="1">VLOOKUP($Q$6,INDIRECT($T$2&amp;"!$B$6:$F$69"),2,0)&amp; " " &amp;VLOOKUP($Q$6,INDIRECT($T$2&amp;"!$B$6:$F$69"),3,0)</f>
        <v>Nguyễn Thị Cẩm An</v>
      </c>
      <c r="H8" s="141"/>
      <c r="I8" s="141"/>
      <c r="J8" s="139"/>
      <c r="K8" s="142"/>
      <c r="L8" s="142"/>
      <c r="M8" s="142"/>
      <c r="N8" s="66"/>
      <c r="O8" s="66"/>
    </row>
    <row r="9" spans="2:20" s="31" customFormat="1" ht="15.75">
      <c r="B9" s="138" t="s">
        <v>22</v>
      </c>
      <c r="C9" s="139"/>
      <c r="D9" s="139"/>
      <c r="E9" s="139"/>
      <c r="F9" s="138" t="s">
        <v>20</v>
      </c>
      <c r="G9" s="140" t="str">
        <f ca="1">TEXT(VLOOKUP($Q$6,INDIRECT($T$2&amp;"!$B$6:$IV$65536"),5,0),"dd/mm/yyyy")</f>
        <v>08/03/1982</v>
      </c>
      <c r="H9" s="138"/>
      <c r="I9" s="138"/>
      <c r="J9" s="139" t="s">
        <v>73</v>
      </c>
      <c r="K9" s="143"/>
      <c r="L9" s="144" t="s">
        <v>20</v>
      </c>
      <c r="M9" s="143">
        <f ca="1">VLOOKUP($Q$6,INDIRECT($T$2&amp;"!$B$6:$IV$65536"),6,0)</f>
        <v>0</v>
      </c>
      <c r="N9" s="35"/>
      <c r="O9" s="35"/>
    </row>
    <row r="10" spans="2:20" s="31" customFormat="1" ht="15.75">
      <c r="B10" s="138" t="s">
        <v>23</v>
      </c>
      <c r="C10" s="139"/>
      <c r="D10" s="139"/>
      <c r="E10" s="139"/>
      <c r="F10" s="138" t="s">
        <v>20</v>
      </c>
      <c r="G10" s="145" t="s">
        <v>135</v>
      </c>
      <c r="H10" s="138"/>
      <c r="I10" s="146"/>
      <c r="J10" s="139" t="s">
        <v>74</v>
      </c>
      <c r="K10" s="143"/>
      <c r="L10" s="144" t="s">
        <v>20</v>
      </c>
      <c r="M10" s="143" t="s">
        <v>27</v>
      </c>
      <c r="N10" s="35"/>
      <c r="O10" s="35"/>
    </row>
    <row r="11" spans="2:20" s="31" customFormat="1" ht="15.75">
      <c r="B11" s="139" t="s">
        <v>21</v>
      </c>
      <c r="C11" s="138"/>
      <c r="D11" s="138"/>
      <c r="E11" s="138"/>
      <c r="F11" s="138" t="s">
        <v>20</v>
      </c>
      <c r="G11" s="145" t="s">
        <v>86</v>
      </c>
      <c r="H11" s="147"/>
      <c r="I11" s="147"/>
      <c r="J11" s="147"/>
      <c r="K11" s="143"/>
      <c r="L11" s="143"/>
      <c r="M11" s="143"/>
      <c r="N11" s="35"/>
      <c r="O11" s="35"/>
    </row>
    <row r="12" spans="2:20" s="31" customFormat="1" ht="7.5" customHeight="1">
      <c r="C12" s="66"/>
      <c r="D12" s="66"/>
      <c r="E12" s="66"/>
      <c r="F12" s="65"/>
      <c r="G12" s="65"/>
      <c r="H12" s="67"/>
      <c r="I12" s="67"/>
      <c r="J12" s="67"/>
      <c r="K12" s="68"/>
      <c r="L12" s="68"/>
      <c r="M12" s="68"/>
      <c r="N12" s="34"/>
      <c r="O12" s="34"/>
    </row>
    <row r="13" spans="2:20" s="31" customFormat="1" ht="18.75" customHeight="1">
      <c r="B13" s="174" t="s">
        <v>0</v>
      </c>
      <c r="C13" s="176" t="s">
        <v>75</v>
      </c>
      <c r="D13" s="176" t="s">
        <v>76</v>
      </c>
      <c r="E13" s="177" t="s">
        <v>77</v>
      </c>
      <c r="F13" s="177"/>
      <c r="G13" s="177"/>
      <c r="H13" s="177"/>
      <c r="I13" s="178"/>
      <c r="J13" s="176" t="s">
        <v>78</v>
      </c>
      <c r="K13" s="181" t="s">
        <v>79</v>
      </c>
      <c r="L13" s="181"/>
      <c r="M13" s="181"/>
      <c r="N13" s="69"/>
      <c r="O13" s="69"/>
    </row>
    <row r="14" spans="2:20" s="31" customFormat="1" ht="30.75" customHeight="1">
      <c r="B14" s="175"/>
      <c r="C14" s="175"/>
      <c r="D14" s="175"/>
      <c r="E14" s="179"/>
      <c r="F14" s="179"/>
      <c r="G14" s="179"/>
      <c r="H14" s="179"/>
      <c r="I14" s="180"/>
      <c r="J14" s="175"/>
      <c r="K14" s="182" t="s">
        <v>80</v>
      </c>
      <c r="L14" s="183"/>
      <c r="M14" s="148" t="s">
        <v>81</v>
      </c>
      <c r="N14" s="69"/>
      <c r="O14" s="69"/>
    </row>
    <row r="15" spans="2:20" s="31" customFormat="1" ht="15.75" customHeight="1">
      <c r="B15" s="149">
        <v>1</v>
      </c>
      <c r="C15" s="150" t="str">
        <f ca="1">SUBSTITUTE(INDEX(INDIRECT($T$2&amp;"!$B$4:$DK$5"),1,BD!N15+3),D15,"")</f>
        <v>PHI</v>
      </c>
      <c r="D15" s="150" t="str">
        <f ca="1">RIGHT(INDEX(INDIRECT($T$2&amp;"!$B$4:$DK$5"),1,BD!N15+3),3)</f>
        <v>500</v>
      </c>
      <c r="E15" s="151" t="str">
        <f ca="1">UPPER(INDEX(INDIRECT($T$2&amp;"!$B$4:$DK$5"),1,BD!N15))</f>
        <v>TRIẾT HỌC</v>
      </c>
      <c r="F15" s="151"/>
      <c r="G15" s="151"/>
      <c r="H15" s="151"/>
      <c r="I15" s="152"/>
      <c r="J15" s="159">
        <f ca="1">INDEX(INDIRECT($T$2&amp;"!$B$4:$DK$5"),2,N15+3)</f>
        <v>2</v>
      </c>
      <c r="K15" s="165">
        <f ca="1">IF(ISBLANK(VLOOKUP($Q$6,INDIRECT($T$2&amp;"!$B$6:$IV$65536"),$N15,0)),"",VLOOKUP($Q$6,INDIRECT($T$2&amp;"!$B$6:$IV$65536"),$N15,0))</f>
        <v>6.6</v>
      </c>
      <c r="L15" s="166"/>
      <c r="M15" s="160" t="str">
        <f ca="1">IF(AND(ISBLANK(VLOOKUP($Q$6,INDIRECT($T$2&amp;"!$B$6:$IV$65536"),$N15+1,0)),ISBLANK(VLOOKUP($Q$6,INDIRECT($T$2&amp;"!$B$6:$IV$65536"),$N15+2,0))),"",VLOOKUP($Q$6,INDIRECT($T$2&amp;"!$B$6:$IV$65536"),$N15+3,0))</f>
        <v/>
      </c>
      <c r="N15" s="73">
        <v>7</v>
      </c>
      <c r="O15" s="73"/>
    </row>
    <row r="16" spans="2:20" s="31" customFormat="1" ht="15.75" customHeight="1">
      <c r="B16" s="153">
        <f>B15+1</f>
        <v>2</v>
      </c>
      <c r="C16" s="150" t="str">
        <f ca="1">SUBSTITUTE(INDEX(INDIRECT($T$2&amp;"!$B$4:$DK$5"),1,BD!N16+3),D16,"")</f>
        <v>ENG</v>
      </c>
      <c r="D16" s="150" t="str">
        <f ca="1">RIGHT(INDEX(INDIRECT($T$2&amp;"!$B$4:$DK$5"),1,BD!N16+3),3)</f>
        <v>601</v>
      </c>
      <c r="E16" s="151" t="str">
        <f ca="1">UPPER(INDEX(INDIRECT($T$2&amp;"!$B$4:$DK$5"),1,BD!N16))</f>
        <v>ANH VĂN 1</v>
      </c>
      <c r="F16" s="151"/>
      <c r="G16" s="151"/>
      <c r="H16" s="151"/>
      <c r="I16" s="152"/>
      <c r="J16" s="159">
        <f t="shared" ref="J16:J34" ca="1" si="0">INDEX(INDIRECT($T$2&amp;"!$B$4:$DK$5"),2,N16+3)</f>
        <v>3</v>
      </c>
      <c r="K16" s="165">
        <f t="shared" ref="K16:K34" ca="1" si="1">IF(ISBLANK(VLOOKUP($Q$6,INDIRECT($T$2&amp;"!$B$6:$IV$65536"),$N16,0)),"",VLOOKUP($Q$6,INDIRECT($T$2&amp;"!$B$6:$IV$65536"),$N16,0))</f>
        <v>7.1</v>
      </c>
      <c r="L16" s="166"/>
      <c r="M16" s="160" t="str">
        <f t="shared" ref="M16:M34" ca="1" si="2">IF(AND(ISBLANK(VLOOKUP($Q$6,INDIRECT($T$2&amp;"!$B$6:$IV$65536"),$N16+1,0)),ISBLANK(VLOOKUP($Q$6,INDIRECT($T$2&amp;"!$B$6:$IV$65536"),$N16+2,0))),"",VLOOKUP($Q$6,INDIRECT($T$2&amp;"!$B$6:$IV$65536"),$N16+3,0))</f>
        <v/>
      </c>
      <c r="N16" s="73">
        <f>N15+4</f>
        <v>11</v>
      </c>
      <c r="O16" s="73"/>
    </row>
    <row r="17" spans="2:18" s="31" customFormat="1" ht="15.75" customHeight="1">
      <c r="B17" s="153">
        <f t="shared" ref="B17:B34" si="3">B16+1</f>
        <v>3</v>
      </c>
      <c r="C17" s="150" t="str">
        <f ca="1">SUBSTITUTE(INDEX(INDIRECT($T$2&amp;"!$B$4:$DK$5"),1,BD!N17+3),D17,"")</f>
        <v>ENG</v>
      </c>
      <c r="D17" s="150" t="str">
        <f ca="1">RIGHT(INDEX(INDIRECT($T$2&amp;"!$B$4:$DK$5"),1,BD!N17+3),3)</f>
        <v>602</v>
      </c>
      <c r="E17" s="151" t="str">
        <f ca="1">UPPER(INDEX(INDIRECT($T$2&amp;"!$B$4:$DK$5"),1,BD!N17))</f>
        <v>ANH VĂN 2</v>
      </c>
      <c r="F17" s="151"/>
      <c r="G17" s="151"/>
      <c r="H17" s="151"/>
      <c r="I17" s="152"/>
      <c r="J17" s="159">
        <f t="shared" ca="1" si="0"/>
        <v>3</v>
      </c>
      <c r="K17" s="165">
        <f t="shared" ca="1" si="1"/>
        <v>7.2</v>
      </c>
      <c r="L17" s="166"/>
      <c r="M17" s="160" t="str">
        <f t="shared" ca="1" si="2"/>
        <v/>
      </c>
      <c r="N17" s="73">
        <f t="shared" ref="N17:N32" si="4">N16+4</f>
        <v>15</v>
      </c>
      <c r="O17" s="73"/>
    </row>
    <row r="18" spans="2:18" s="31" customFormat="1" ht="15.75" customHeight="1">
      <c r="B18" s="153">
        <f t="shared" si="3"/>
        <v>4</v>
      </c>
      <c r="C18" s="150" t="str">
        <f ca="1">SUBSTITUTE(INDEX(INDIRECT($T$2&amp;"!$B$4:$DK$5"),1,BD!N18+3),D18,"")</f>
        <v>ENG</v>
      </c>
      <c r="D18" s="150" t="str">
        <f ca="1">RIGHT(INDEX(INDIRECT($T$2&amp;"!$B$4:$DK$5"),1,BD!N18+3),3)</f>
        <v>701</v>
      </c>
      <c r="E18" s="151" t="str">
        <f ca="1">UPPER(INDEX(INDIRECT($T$2&amp;"!$B$4:$DK$5"),1,BD!N18))</f>
        <v>ANH VĂN 3</v>
      </c>
      <c r="F18" s="151"/>
      <c r="G18" s="151"/>
      <c r="H18" s="151"/>
      <c r="I18" s="152"/>
      <c r="J18" s="159">
        <f t="shared" ca="1" si="0"/>
        <v>3</v>
      </c>
      <c r="K18" s="165">
        <f t="shared" ca="1" si="1"/>
        <v>0</v>
      </c>
      <c r="L18" s="166"/>
      <c r="M18" s="160" t="str">
        <f t="shared" ca="1" si="2"/>
        <v/>
      </c>
      <c r="N18" s="73">
        <f t="shared" si="4"/>
        <v>19</v>
      </c>
      <c r="O18" s="73"/>
    </row>
    <row r="19" spans="2:18" s="31" customFormat="1" ht="15.75" customHeight="1">
      <c r="B19" s="153">
        <f t="shared" si="3"/>
        <v>5</v>
      </c>
      <c r="C19" s="150" t="str">
        <f ca="1">SUBSTITUTE(INDEX(INDIRECT($T$2&amp;"!$B$4:$DK$5"),1,BD!N19+3),D19,"")</f>
        <v>PHI</v>
      </c>
      <c r="D19" s="150" t="str">
        <f ca="1">RIGHT(INDEX(INDIRECT($T$2&amp;"!$B$4:$DK$5"),1,BD!N19+3),3)</f>
        <v>600</v>
      </c>
      <c r="E19" s="151" t="str">
        <f ca="1">UPPER(INDEX(INDIRECT($T$2&amp;"!$B$4:$DK$5"),1,BD!N19))</f>
        <v>PHƯƠNG PHÁP LUẬN NGHIÊN CỨU KHOA HỌC</v>
      </c>
      <c r="F19" s="151"/>
      <c r="G19" s="151"/>
      <c r="H19" s="151"/>
      <c r="I19" s="152"/>
      <c r="J19" s="159">
        <f t="shared" ca="1" si="0"/>
        <v>2</v>
      </c>
      <c r="K19" s="165">
        <f t="shared" ca="1" si="1"/>
        <v>5.5</v>
      </c>
      <c r="L19" s="166"/>
      <c r="M19" s="160" t="str">
        <f t="shared" ca="1" si="2"/>
        <v/>
      </c>
      <c r="N19" s="73">
        <f t="shared" si="4"/>
        <v>23</v>
      </c>
      <c r="O19" s="73"/>
    </row>
    <row r="20" spans="2:18" s="31" customFormat="1" ht="15.75" customHeight="1">
      <c r="B20" s="153">
        <f t="shared" si="3"/>
        <v>6</v>
      </c>
      <c r="C20" s="150" t="str">
        <f ca="1">SUBSTITUTE(INDEX(INDIRECT($T$2&amp;"!$B$4:$DK$5"),1,BD!N20+3),D20,"")</f>
        <v>MTH</v>
      </c>
      <c r="D20" s="150" t="str">
        <f ca="1">RIGHT(INDEX(INDIRECT($T$2&amp;"!$B$4:$DK$5"),1,BD!N20+3),3)</f>
        <v>554</v>
      </c>
      <c r="E20" s="151" t="str">
        <f ca="1">UPPER(INDEX(INDIRECT($T$2&amp;"!$B$4:$DK$5"),1,BD!N20))</f>
        <v>TOÁN TRONG CÔNG NGHỆ THÔNG TIN</v>
      </c>
      <c r="F20" s="151"/>
      <c r="G20" s="151"/>
      <c r="H20" s="151"/>
      <c r="I20" s="152"/>
      <c r="J20" s="159">
        <f t="shared" ca="1" si="0"/>
        <v>2</v>
      </c>
      <c r="K20" s="165">
        <f t="shared" ca="1" si="1"/>
        <v>8</v>
      </c>
      <c r="L20" s="166"/>
      <c r="M20" s="160" t="str">
        <f t="shared" ca="1" si="2"/>
        <v/>
      </c>
      <c r="N20" s="73">
        <f t="shared" si="4"/>
        <v>27</v>
      </c>
      <c r="O20" s="73"/>
    </row>
    <row r="21" spans="2:18" s="31" customFormat="1" ht="15.75" customHeight="1">
      <c r="B21" s="153">
        <f t="shared" si="3"/>
        <v>7</v>
      </c>
      <c r="C21" s="150" t="str">
        <f ca="1">SUBSTITUTE(INDEX(INDIRECT($T$2&amp;"!$B$4:$DK$5"),1,BD!N21+3),D21,"")</f>
        <v>IS</v>
      </c>
      <c r="D21" s="150" t="str">
        <f ca="1">RIGHT(INDEX(INDIRECT($T$2&amp;"!$B$4:$DK$5"),1,BD!N21+3),3)</f>
        <v>701</v>
      </c>
      <c r="E21" s="151" t="str">
        <f ca="1">UPPER(INDEX(INDIRECT($T$2&amp;"!$B$4:$DK$5"),1,BD!N21))</f>
        <v>CƠ SỞ DỮ LIỆU NÂNG CAO</v>
      </c>
      <c r="F21" s="151"/>
      <c r="G21" s="151"/>
      <c r="H21" s="151"/>
      <c r="I21" s="152"/>
      <c r="J21" s="159">
        <f t="shared" ca="1" si="0"/>
        <v>3</v>
      </c>
      <c r="K21" s="165">
        <f t="shared" ca="1" si="1"/>
        <v>7.7</v>
      </c>
      <c r="L21" s="166"/>
      <c r="M21" s="160" t="str">
        <f t="shared" ca="1" si="2"/>
        <v/>
      </c>
      <c r="N21" s="73">
        <f t="shared" si="4"/>
        <v>31</v>
      </c>
      <c r="O21" s="73"/>
    </row>
    <row r="22" spans="2:18" s="31" customFormat="1" ht="15.75" customHeight="1">
      <c r="B22" s="153">
        <f t="shared" si="3"/>
        <v>8</v>
      </c>
      <c r="C22" s="150" t="str">
        <f ca="1">SUBSTITUTE(INDEX(INDIRECT($T$2&amp;"!$B$4:$DK$5"),1,BD!N22+3),D22,"")</f>
        <v>CS</v>
      </c>
      <c r="D22" s="150" t="str">
        <f ca="1">RIGHT(INDEX(INDIRECT($T$2&amp;"!$B$4:$DK$5"),1,BD!N22+3),3)</f>
        <v>616</v>
      </c>
      <c r="E22" s="151" t="str">
        <f ca="1">UPPER(INDEX(INDIRECT($T$2&amp;"!$B$4:$DK$5"),1,BD!N22))</f>
        <v>GIẢI THUẬT NÂNG CAO</v>
      </c>
      <c r="F22" s="151"/>
      <c r="G22" s="151"/>
      <c r="H22" s="151"/>
      <c r="I22" s="152"/>
      <c r="J22" s="159">
        <f t="shared" ca="1" si="0"/>
        <v>2</v>
      </c>
      <c r="K22" s="165">
        <f t="shared" ca="1" si="1"/>
        <v>8</v>
      </c>
      <c r="L22" s="166"/>
      <c r="M22" s="160" t="str">
        <f t="shared" ca="1" si="2"/>
        <v/>
      </c>
      <c r="N22" s="73">
        <f t="shared" si="4"/>
        <v>35</v>
      </c>
      <c r="O22" s="73"/>
    </row>
    <row r="23" spans="2:18" s="31" customFormat="1" ht="15.75" customHeight="1">
      <c r="B23" s="153">
        <f t="shared" si="3"/>
        <v>9</v>
      </c>
      <c r="C23" s="150" t="str">
        <f ca="1">SUBSTITUTE(INDEX(INDIRECT($T$2&amp;"!$B$4:$DK$5"),1,BD!N23+3),D23,"")</f>
        <v>CS</v>
      </c>
      <c r="D23" s="150" t="str">
        <f ca="1">RIGHT(INDEX(INDIRECT($T$2&amp;"!$B$4:$DK$5"),1,BD!N23+3),3)</f>
        <v>702</v>
      </c>
      <c r="E23" s="151" t="str">
        <f ca="1">UPPER(INDEX(INDIRECT($T$2&amp;"!$B$4:$DK$5"),1,BD!N23))</f>
        <v>MẠNG VÀ TRUYỀN DỮ LIỆU NÂNG CAO</v>
      </c>
      <c r="F23" s="151"/>
      <c r="G23" s="151"/>
      <c r="H23" s="151"/>
      <c r="I23" s="152"/>
      <c r="J23" s="159">
        <f t="shared" ca="1" si="0"/>
        <v>3</v>
      </c>
      <c r="K23" s="165">
        <f t="shared" ca="1" si="1"/>
        <v>7</v>
      </c>
      <c r="L23" s="166"/>
      <c r="M23" s="160" t="str">
        <f t="shared" ca="1" si="2"/>
        <v/>
      </c>
      <c r="N23" s="73">
        <f t="shared" si="4"/>
        <v>39</v>
      </c>
      <c r="O23" s="73"/>
      <c r="R23" s="51"/>
    </row>
    <row r="24" spans="2:18" s="31" customFormat="1" ht="15.75" customHeight="1">
      <c r="B24" s="153">
        <f t="shared" si="3"/>
        <v>10</v>
      </c>
      <c r="C24" s="150" t="str">
        <f ca="1">SUBSTITUTE(INDEX(INDIRECT($T$2&amp;"!$B$4:$DK$5"),1,BD!N24+3),D24,"")</f>
        <v>CS</v>
      </c>
      <c r="D24" s="150" t="str">
        <f ca="1">RIGHT(INDEX(INDIRECT($T$2&amp;"!$B$4:$DK$5"),1,BD!N24+3),3)</f>
        <v>511</v>
      </c>
      <c r="E24" s="151" t="str">
        <f ca="1">UPPER(INDEX(INDIRECT($T$2&amp;"!$B$4:$DK$5"),1,BD!N24))</f>
        <v>LẬP TRÌNH HƯỚNG ĐỐI TƯỢNG NÂNG CAO</v>
      </c>
      <c r="F24" s="151"/>
      <c r="G24" s="151"/>
      <c r="H24" s="151"/>
      <c r="I24" s="152"/>
      <c r="J24" s="159">
        <f t="shared" ca="1" si="0"/>
        <v>3</v>
      </c>
      <c r="K24" s="165">
        <f t="shared" ca="1" si="1"/>
        <v>7.7</v>
      </c>
      <c r="L24" s="166"/>
      <c r="M24" s="160" t="str">
        <f t="shared" ca="1" si="2"/>
        <v/>
      </c>
      <c r="N24" s="73">
        <f t="shared" si="4"/>
        <v>43</v>
      </c>
      <c r="O24" s="73"/>
      <c r="R24" s="51"/>
    </row>
    <row r="25" spans="2:18" s="31" customFormat="1" ht="15.75" customHeight="1">
      <c r="B25" s="153">
        <f t="shared" si="3"/>
        <v>11</v>
      </c>
      <c r="C25" s="150" t="str">
        <f ca="1">SUBSTITUTE(INDEX(INDIRECT($T$2&amp;"!$B$4:$DK$5"),1,BD!N25+3),D25,"")</f>
        <v/>
      </c>
      <c r="D25" s="150" t="str">
        <f ca="1">RIGHT(INDEX(INDIRECT($T$2&amp;"!$B$4:$DK$5"),1,BD!N25+3),3)</f>
        <v/>
      </c>
      <c r="E25" s="151" t="str">
        <f ca="1">UPPER(INDEX(INDIRECT($T$2&amp;"!$B$4:$DK$5"),1,BD!N25))</f>
        <v>HỆ HỖ TRỢ RA QĐ</v>
      </c>
      <c r="F25" s="151"/>
      <c r="G25" s="151"/>
      <c r="H25" s="151"/>
      <c r="I25" s="152"/>
      <c r="J25" s="159">
        <f t="shared" ca="1" si="0"/>
        <v>2</v>
      </c>
      <c r="K25" s="165">
        <f t="shared" ca="1" si="1"/>
        <v>7.3</v>
      </c>
      <c r="L25" s="166"/>
      <c r="M25" s="160" t="str">
        <f t="shared" ca="1" si="2"/>
        <v/>
      </c>
      <c r="N25" s="73">
        <f t="shared" si="4"/>
        <v>47</v>
      </c>
      <c r="O25" s="73"/>
      <c r="R25" s="33"/>
    </row>
    <row r="26" spans="2:18" s="31" customFormat="1" ht="15.75" customHeight="1">
      <c r="B26" s="153">
        <f t="shared" si="3"/>
        <v>12</v>
      </c>
      <c r="C26" s="150" t="str">
        <f ca="1">SUBSTITUTE(INDEX(INDIRECT($T$2&amp;"!$B$4:$DK$5"),1,BD!N26+3),D26,"")</f>
        <v>CS</v>
      </c>
      <c r="D26" s="150" t="str">
        <f ca="1">RIGHT(INDEX(INDIRECT($T$2&amp;"!$B$4:$DK$5"),1,BD!N26+3),3)</f>
        <v>607</v>
      </c>
      <c r="E26" s="151" t="str">
        <f ca="1">UPPER(INDEX(INDIRECT($T$2&amp;"!$B$4:$DK$5"),1,BD!N26))</f>
        <v>CƠ SỞ HỆ THỐNG THÔNG MINH</v>
      </c>
      <c r="F26" s="151"/>
      <c r="G26" s="151"/>
      <c r="H26" s="151"/>
      <c r="I26" s="152"/>
      <c r="J26" s="159">
        <f t="shared" ca="1" si="0"/>
        <v>2</v>
      </c>
      <c r="K26" s="165">
        <f t="shared" ca="1" si="1"/>
        <v>5.5</v>
      </c>
      <c r="L26" s="166"/>
      <c r="M26" s="160" t="str">
        <f t="shared" ca="1" si="2"/>
        <v/>
      </c>
      <c r="N26" s="73">
        <f t="shared" si="4"/>
        <v>51</v>
      </c>
      <c r="O26" s="73"/>
      <c r="R26" s="33"/>
    </row>
    <row r="27" spans="2:18" s="31" customFormat="1" ht="15.75" customHeight="1">
      <c r="B27" s="153">
        <f t="shared" si="3"/>
        <v>13</v>
      </c>
      <c r="C27" s="150" t="str">
        <f ca="1">SUBSTITUTE(INDEX(INDIRECT($T$2&amp;"!$B$4:$DK$5"),1,BD!N27+3),D27,"")</f>
        <v>CS</v>
      </c>
      <c r="D27" s="150" t="str">
        <f ca="1">RIGHT(INDEX(INDIRECT($T$2&amp;"!$B$4:$DK$5"),1,BD!N27+3),3)</f>
        <v>607</v>
      </c>
      <c r="E27" s="151" t="str">
        <f ca="1">UPPER(INDEX(INDIRECT($T$2&amp;"!$B$4:$DK$5"),1,BD!N27))</f>
        <v>PHÂN TÍCH THIẾT KẾ HĐT</v>
      </c>
      <c r="F27" s="151"/>
      <c r="G27" s="151"/>
      <c r="H27" s="151"/>
      <c r="I27" s="152"/>
      <c r="J27" s="159">
        <f t="shared" ca="1" si="0"/>
        <v>2</v>
      </c>
      <c r="K27" s="165">
        <f t="shared" ca="1" si="1"/>
        <v>6.8</v>
      </c>
      <c r="L27" s="166"/>
      <c r="M27" s="160" t="str">
        <f t="shared" ca="1" si="2"/>
        <v/>
      </c>
      <c r="N27" s="73">
        <f t="shared" si="4"/>
        <v>55</v>
      </c>
      <c r="O27" s="73"/>
      <c r="R27" s="33"/>
    </row>
    <row r="28" spans="2:18" s="31" customFormat="1" ht="15.75" customHeight="1">
      <c r="B28" s="153">
        <f t="shared" si="3"/>
        <v>14</v>
      </c>
      <c r="C28" s="150" t="str">
        <f ca="1">SUBSTITUTE(INDEX(INDIRECT($T$2&amp;"!$B$4:$DK$5"),1,BD!N28+3),D28,"")</f>
        <v>IS</v>
      </c>
      <c r="D28" s="150" t="str">
        <f ca="1">RIGHT(INDEX(INDIRECT($T$2&amp;"!$B$4:$DK$5"),1,BD!N28+3),3)</f>
        <v>609</v>
      </c>
      <c r="E28" s="151" t="str">
        <f ca="1">UPPER(INDEX(INDIRECT($T$2&amp;"!$B$4:$DK$5"),1,BD!N28))</f>
        <v>CÔNG NGHỆ TRI THỨC (HỆ CHUYÊN GIA)</v>
      </c>
      <c r="F28" s="151"/>
      <c r="G28" s="151"/>
      <c r="H28" s="151"/>
      <c r="I28" s="152"/>
      <c r="J28" s="159">
        <f t="shared" ca="1" si="0"/>
        <v>2</v>
      </c>
      <c r="K28" s="165">
        <f t="shared" ca="1" si="1"/>
        <v>8.6</v>
      </c>
      <c r="L28" s="166"/>
      <c r="M28" s="160" t="str">
        <f t="shared" ca="1" si="2"/>
        <v/>
      </c>
      <c r="N28" s="73">
        <f t="shared" si="4"/>
        <v>59</v>
      </c>
      <c r="O28" s="73"/>
      <c r="R28" s="33"/>
    </row>
    <row r="29" spans="2:18" s="31" customFormat="1" ht="15.75" customHeight="1">
      <c r="B29" s="153">
        <f t="shared" si="3"/>
        <v>15</v>
      </c>
      <c r="C29" s="150" t="str">
        <f ca="1">SUBSTITUTE(INDEX(INDIRECT($T$2&amp;"!$B$4:$DK$5"),1,BD!N29+3),D29,"")</f>
        <v>CS</v>
      </c>
      <c r="D29" s="150" t="str">
        <f ca="1">RIGHT(INDEX(INDIRECT($T$2&amp;"!$B$4:$DK$5"),1,BD!N29+3),3)</f>
        <v>676</v>
      </c>
      <c r="E29" s="151" t="str">
        <f ca="1">UPPER(INDEX(INDIRECT($T$2&amp;"!$B$4:$DK$5"),1,BD!N29))</f>
        <v>AN TOÀN VÀO BẢO MẬT THÔNG TIN</v>
      </c>
      <c r="F29" s="151"/>
      <c r="G29" s="151"/>
      <c r="H29" s="151"/>
      <c r="I29" s="152"/>
      <c r="J29" s="159">
        <f t="shared" ca="1" si="0"/>
        <v>3</v>
      </c>
      <c r="K29" s="165">
        <f t="shared" ca="1" si="1"/>
        <v>8</v>
      </c>
      <c r="L29" s="166"/>
      <c r="M29" s="160" t="str">
        <f t="shared" ca="1" si="2"/>
        <v/>
      </c>
      <c r="N29" s="73">
        <f t="shared" si="4"/>
        <v>63</v>
      </c>
      <c r="O29" s="73"/>
      <c r="R29" s="33"/>
    </row>
    <row r="30" spans="2:18" s="31" customFormat="1" ht="15.75" customHeight="1">
      <c r="B30" s="153">
        <f t="shared" si="3"/>
        <v>16</v>
      </c>
      <c r="C30" s="150" t="str">
        <f ca="1">SUBSTITUTE(INDEX(INDIRECT($T$2&amp;"!$B$4:$DK$5"),1,BD!N30+3),D30,"")</f>
        <v>CS</v>
      </c>
      <c r="D30" s="150" t="str">
        <f ca="1">RIGHT(INDEX(INDIRECT($T$2&amp;"!$B$4:$DK$5"),1,BD!N30+3),3)</f>
        <v>609</v>
      </c>
      <c r="E30" s="151" t="str">
        <f ca="1">UPPER(INDEX(INDIRECT($T$2&amp;"!$B$4:$DK$5"),1,BD!N30))</f>
        <v>XỬ LÝ ẢNH</v>
      </c>
      <c r="F30" s="151"/>
      <c r="G30" s="151"/>
      <c r="H30" s="151"/>
      <c r="I30" s="152"/>
      <c r="J30" s="159">
        <f t="shared" ca="1" si="0"/>
        <v>2</v>
      </c>
      <c r="K30" s="165">
        <f t="shared" ca="1" si="1"/>
        <v>7.1</v>
      </c>
      <c r="L30" s="166"/>
      <c r="M30" s="160" t="str">
        <f t="shared" ca="1" si="2"/>
        <v/>
      </c>
      <c r="N30" s="73">
        <f t="shared" si="4"/>
        <v>67</v>
      </c>
      <c r="O30" s="73"/>
      <c r="R30" s="33"/>
    </row>
    <row r="31" spans="2:18" s="31" customFormat="1" ht="15.75" customHeight="1">
      <c r="B31" s="153">
        <f t="shared" si="3"/>
        <v>17</v>
      </c>
      <c r="C31" s="150" t="str">
        <f ca="1">SUBSTITUTE(INDEX(INDIRECT($T$2&amp;"!$B$4:$DK$5"),1,BD!N31+3),D31,"")</f>
        <v>CS</v>
      </c>
      <c r="D31" s="150" t="str">
        <f ca="1">RIGHT(INDEX(INDIRECT($T$2&amp;"!$B$4:$DK$5"),1,BD!N31+3),3)</f>
        <v>720</v>
      </c>
      <c r="E31" s="151" t="str">
        <f ca="1">UPPER(INDEX(INDIRECT($T$2&amp;"!$B$4:$DK$5"),1,BD!N31))</f>
        <v>HỆ PHÂN TÁN</v>
      </c>
      <c r="F31" s="151"/>
      <c r="G31" s="151"/>
      <c r="H31" s="151"/>
      <c r="I31" s="152"/>
      <c r="J31" s="159">
        <f t="shared" ca="1" si="0"/>
        <v>3</v>
      </c>
      <c r="K31" s="165">
        <f t="shared" ca="1" si="1"/>
        <v>7</v>
      </c>
      <c r="L31" s="166"/>
      <c r="M31" s="160" t="str">
        <f t="shared" ca="1" si="2"/>
        <v/>
      </c>
      <c r="N31" s="73">
        <f t="shared" si="4"/>
        <v>71</v>
      </c>
      <c r="O31" s="73"/>
      <c r="R31" s="33"/>
    </row>
    <row r="32" spans="2:18" s="31" customFormat="1" ht="15.75" customHeight="1">
      <c r="B32" s="153">
        <f t="shared" si="3"/>
        <v>18</v>
      </c>
      <c r="C32" s="150" t="str">
        <f ca="1">SUBSTITUTE(INDEX(INDIRECT($T$2&amp;"!$B$4:$DK$5"),1,BD!N32+3),D32,"")</f>
        <v>IS</v>
      </c>
      <c r="D32" s="150" t="str">
        <f ca="1">RIGHT(INDEX(INDIRECT($T$2&amp;"!$B$4:$DK$5"),1,BD!N32+3),3)</f>
        <v>722</v>
      </c>
      <c r="E32" s="151" t="str">
        <f ca="1">UPPER(INDEX(INDIRECT($T$2&amp;"!$B$4:$DK$5"),1,BD!N32))</f>
        <v>KHAI PHÁ DỮ LIỆU</v>
      </c>
      <c r="F32" s="151"/>
      <c r="G32" s="151"/>
      <c r="H32" s="151"/>
      <c r="I32" s="152"/>
      <c r="J32" s="159">
        <f t="shared" ca="1" si="0"/>
        <v>2</v>
      </c>
      <c r="K32" s="165">
        <f t="shared" ca="1" si="1"/>
        <v>6.3</v>
      </c>
      <c r="L32" s="166"/>
      <c r="M32" s="160" t="str">
        <f t="shared" ca="1" si="2"/>
        <v/>
      </c>
      <c r="N32" s="73">
        <f t="shared" si="4"/>
        <v>75</v>
      </c>
      <c r="O32" s="73"/>
      <c r="R32" s="33"/>
    </row>
    <row r="33" spans="2:18" s="31" customFormat="1" ht="15.75" customHeight="1">
      <c r="B33" s="153">
        <f t="shared" si="3"/>
        <v>19</v>
      </c>
      <c r="C33" s="150" t="str">
        <f ca="1">SUBSTITUTE(INDEX(INDIRECT($T$2&amp;"!$B$4:$DK$5"),1,BD!N33+3),D33,"")</f>
        <v>CS</v>
      </c>
      <c r="D33" s="150" t="str">
        <f ca="1">RIGHT(INDEX(INDIRECT($T$2&amp;"!$B$4:$DK$5"),1,BD!N33+3),3)</f>
        <v>711</v>
      </c>
      <c r="E33" s="151" t="str">
        <f ca="1">UPPER(INDEX(INDIRECT($T$2&amp;"!$B$4:$DK$5"),1,BD!N33))</f>
        <v>MẠNG KHÔNG DÂY NC</v>
      </c>
      <c r="F33" s="151"/>
      <c r="G33" s="151"/>
      <c r="H33" s="151"/>
      <c r="I33" s="152"/>
      <c r="J33" s="159">
        <f t="shared" ca="1" si="0"/>
        <v>2</v>
      </c>
      <c r="K33" s="165">
        <f t="shared" ca="1" si="1"/>
        <v>5.6</v>
      </c>
      <c r="L33" s="166"/>
      <c r="M33" s="160" t="str">
        <f t="shared" ca="1" si="2"/>
        <v/>
      </c>
      <c r="N33" s="73">
        <f>N32+4</f>
        <v>79</v>
      </c>
      <c r="O33" s="73"/>
      <c r="R33" s="33"/>
    </row>
    <row r="34" spans="2:18" s="31" customFormat="1" ht="15.75" customHeight="1">
      <c r="B34" s="153">
        <f t="shared" si="3"/>
        <v>20</v>
      </c>
      <c r="C34" s="150" t="str">
        <f ca="1">SUBSTITUTE(INDEX(INDIRECT($T$2&amp;"!$B$4:$DK$5"),1,BD!N34+3),D34,"")</f>
        <v/>
      </c>
      <c r="D34" s="150" t="str">
        <f ca="1">RIGHT(INDEX(INDIRECT($T$2&amp;"!$B$4:$DK$5"),1,BD!N34+3),3)</f>
        <v/>
      </c>
      <c r="E34" s="151" t="str">
        <f ca="1">UPPER(INDEX(INDIRECT($T$2&amp;"!$B$4:$DK$5"),1,BD!N34))</f>
        <v>QUẢN LÝ DỰ ÁN CNTT</v>
      </c>
      <c r="F34" s="151"/>
      <c r="G34" s="151"/>
      <c r="H34" s="151"/>
      <c r="I34" s="152"/>
      <c r="J34" s="159">
        <f t="shared" ca="1" si="0"/>
        <v>2</v>
      </c>
      <c r="K34" s="165">
        <f t="shared" ca="1" si="1"/>
        <v>5.7</v>
      </c>
      <c r="L34" s="166"/>
      <c r="M34" s="160" t="str">
        <f t="shared" ca="1" si="2"/>
        <v/>
      </c>
      <c r="N34" s="73">
        <f>N33+4</f>
        <v>83</v>
      </c>
      <c r="O34" s="73"/>
      <c r="R34" s="33"/>
    </row>
    <row r="35" spans="2:18" s="55" customFormat="1" ht="19.5" customHeight="1">
      <c r="B35" s="154" t="s">
        <v>82</v>
      </c>
      <c r="C35" s="155"/>
      <c r="D35" s="155"/>
      <c r="E35" s="155"/>
      <c r="F35" s="155"/>
      <c r="G35" s="155"/>
      <c r="H35" s="155"/>
      <c r="I35" s="156"/>
      <c r="J35" s="157">
        <f ca="1">SUM(J15:J34)</f>
        <v>48</v>
      </c>
      <c r="K35" s="167">
        <f ca="1">VLOOKUP($Q$6,INDIRECT($T$2&amp;"!$B$6:$IV$65536"),N$35,0)</f>
        <v>7.3</v>
      </c>
      <c r="L35" s="168"/>
      <c r="M35" s="169" t="e">
        <v>#N/A</v>
      </c>
      <c r="N35" s="73">
        <f>N34+4</f>
        <v>87</v>
      </c>
      <c r="R35" s="33"/>
    </row>
    <row r="36" spans="2:18" s="55" customFormat="1" ht="19.5" customHeight="1">
      <c r="B36" s="170" t="s">
        <v>83</v>
      </c>
      <c r="C36" s="171"/>
      <c r="D36" s="171"/>
      <c r="E36" s="171"/>
      <c r="F36" s="171"/>
      <c r="G36" s="171"/>
      <c r="H36" s="171"/>
      <c r="I36" s="172"/>
      <c r="J36" s="157">
        <v>10</v>
      </c>
      <c r="K36" s="167">
        <f ca="1">VLOOKUP($Q$6,INDIRECT($T$2&amp;"!$B$6:$IV$65536"),N$36,0)</f>
        <v>0</v>
      </c>
      <c r="L36" s="168"/>
      <c r="M36" s="169" t="e">
        <v>#N/A</v>
      </c>
      <c r="N36" s="73">
        <f>N35+1</f>
        <v>88</v>
      </c>
      <c r="R36" s="33"/>
    </row>
    <row r="37" spans="2:18" s="31" customFormat="1" ht="3.75" customHeight="1">
      <c r="B37" s="54"/>
      <c r="C37" s="51"/>
      <c r="D37" s="51"/>
      <c r="E37" s="51"/>
      <c r="F37" s="54"/>
      <c r="G37" s="54"/>
      <c r="H37" s="54"/>
      <c r="I37" s="34"/>
      <c r="J37" s="34"/>
      <c r="K37" s="34"/>
      <c r="L37" s="34"/>
      <c r="M37" s="34"/>
      <c r="R37" s="33"/>
    </row>
    <row r="38" spans="2:18" s="31" customFormat="1" ht="15" hidden="1" customHeight="1">
      <c r="B38" s="164" t="e">
        <f ca="1">"Đề tài luận văn:"&amp;" "&amp;VLOOKUP($Q$6,INDIRECT("'LUAN VAN'!$B$4:$Z$69"),6,0)</f>
        <v>#N/A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R38" s="33"/>
    </row>
    <row r="39" spans="2:18" s="31" customFormat="1" ht="15" hidden="1" customHeight="1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R39" s="33"/>
    </row>
    <row r="40" spans="2:18" s="31" customFormat="1" hidden="1">
      <c r="B40" s="56" t="e">
        <f ca="1">"Bảo vệ ngày "&amp;DAY(VLOOKUP($Q$6,INDIRECT("'LUAN VAN'!$B$4:$M$17"),12,0))&amp;" tháng "&amp;MONTH(VLOOKUP(BD!$Q$6,INDIRECT("'LUAN VAN'!$B$4:$M$17"),12,0))&amp;" năm "&amp;YEAR(VLOOKUP(BD!$Q$6,INDIRECT("'LUAN VAN'!$B$4:$M$17"),12,0))&amp;" tại Hội đồng Chấm Luận văn gồm:"</f>
        <v>#N/A</v>
      </c>
      <c r="C40" s="51"/>
      <c r="D40" s="51"/>
      <c r="E40" s="51"/>
      <c r="F40" s="52"/>
      <c r="G40" s="52"/>
      <c r="H40" s="51"/>
      <c r="J40" s="48"/>
      <c r="K40" s="48"/>
      <c r="L40" s="48"/>
      <c r="M40" s="48"/>
      <c r="N40" s="34"/>
      <c r="O40" s="34"/>
      <c r="R40" s="33"/>
    </row>
    <row r="41" spans="2:18" s="31" customFormat="1" hidden="1">
      <c r="B41" s="82" t="s">
        <v>39</v>
      </c>
      <c r="C41" s="81" t="e">
        <f ca="1">VLOOKUP($Q$6,INDIRECT("'LUAN VAN'!$B$4:$L$17"),7,0)</f>
        <v>#N/A</v>
      </c>
      <c r="D41" s="81"/>
      <c r="E41" s="81"/>
      <c r="F41" s="63"/>
      <c r="G41" s="63"/>
      <c r="H41" s="51"/>
      <c r="I41" s="51" t="s">
        <v>44</v>
      </c>
      <c r="J41" s="35"/>
      <c r="K41" s="35"/>
      <c r="L41" s="35"/>
      <c r="M41" s="35"/>
      <c r="N41" s="34"/>
      <c r="O41" s="34"/>
      <c r="R41" s="33"/>
    </row>
    <row r="42" spans="2:18" s="31" customFormat="1" hidden="1">
      <c r="B42" s="82" t="s">
        <v>40</v>
      </c>
      <c r="C42" s="81" t="e">
        <f ca="1">VLOOKUP($Q$6,INDIRECT("'LUAN VAN'!$B$4:$L$17"),8,0)</f>
        <v>#N/A</v>
      </c>
      <c r="D42" s="81"/>
      <c r="E42" s="81"/>
      <c r="F42" s="63"/>
      <c r="G42" s="63"/>
      <c r="H42" s="51"/>
      <c r="I42" s="51" t="s">
        <v>46</v>
      </c>
      <c r="J42" s="35"/>
      <c r="K42" s="35"/>
      <c r="L42" s="35"/>
      <c r="M42" s="35"/>
      <c r="N42" s="35"/>
      <c r="O42" s="35"/>
      <c r="R42" s="33"/>
    </row>
    <row r="43" spans="2:18" s="31" customFormat="1" hidden="1">
      <c r="B43" s="82" t="s">
        <v>41</v>
      </c>
      <c r="C43" s="81" t="e">
        <f ca="1">VLOOKUP($Q$6,INDIRECT("'LUAN VAN'!$B$4:$L$17"),9,0)</f>
        <v>#N/A</v>
      </c>
      <c r="D43" s="81"/>
      <c r="E43" s="81"/>
      <c r="F43" s="63"/>
      <c r="G43" s="63"/>
      <c r="H43" s="51"/>
      <c r="I43" s="51" t="s">
        <v>47</v>
      </c>
      <c r="J43" s="35"/>
      <c r="K43" s="35"/>
      <c r="L43" s="35"/>
      <c r="M43" s="35"/>
      <c r="N43" s="48"/>
      <c r="O43" s="48"/>
      <c r="R43" s="33"/>
    </row>
    <row r="44" spans="2:18" s="31" customFormat="1" hidden="1">
      <c r="B44" s="82" t="s">
        <v>42</v>
      </c>
      <c r="C44" s="81" t="e">
        <f ca="1">VLOOKUP($Q$6,INDIRECT("'LUAN VAN'!$B$4:$L$17"),10,0)</f>
        <v>#N/A</v>
      </c>
      <c r="D44" s="81"/>
      <c r="E44" s="81"/>
      <c r="F44" s="63"/>
      <c r="G44" s="63"/>
      <c r="H44" s="51"/>
      <c r="I44" s="51" t="s">
        <v>50</v>
      </c>
      <c r="J44" s="35"/>
      <c r="K44" s="35"/>
      <c r="L44" s="35"/>
      <c r="M44" s="35"/>
      <c r="N44" s="35"/>
      <c r="O44" s="35"/>
      <c r="R44" s="33"/>
    </row>
    <row r="45" spans="2:18" s="31" customFormat="1" hidden="1">
      <c r="B45" s="82" t="s">
        <v>43</v>
      </c>
      <c r="C45" s="81" t="e">
        <f ca="1">VLOOKUP($Q$6,INDIRECT("'LUAN VAN'!$B$4:$L$17"),11,0)</f>
        <v>#N/A</v>
      </c>
      <c r="D45" s="81"/>
      <c r="E45" s="81"/>
      <c r="F45" s="52"/>
      <c r="G45" s="52"/>
      <c r="H45" s="51"/>
      <c r="I45" s="51" t="s">
        <v>45</v>
      </c>
      <c r="J45" s="35"/>
      <c r="K45" s="35"/>
      <c r="L45" s="35"/>
      <c r="M45" s="35"/>
      <c r="N45" s="35"/>
      <c r="O45" s="35"/>
      <c r="R45" s="33"/>
    </row>
    <row r="46" spans="2:18" s="51" customFormat="1">
      <c r="K46" s="64" t="str">
        <f ca="1">"Đà Nẵng, ngày " &amp; TEXT(DAY(TODAY()),"00") &amp; " tháng " &amp; TEXT(MONTH(TODAY()),"00") &amp; " năm " &amp; YEAR(TODAY())</f>
        <v>Đà Nẵng, ngày 15 tháng 07 năm 2016</v>
      </c>
      <c r="L46" s="64"/>
      <c r="N46" s="63"/>
      <c r="O46" s="63"/>
      <c r="R46" s="33"/>
    </row>
    <row r="47" spans="2:18">
      <c r="K47" s="70" t="s">
        <v>87</v>
      </c>
      <c r="L47" s="70"/>
      <c r="N47" s="35"/>
      <c r="O47" s="35"/>
    </row>
    <row r="48" spans="2:18">
      <c r="C48" s="70" t="s">
        <v>84</v>
      </c>
      <c r="D48" s="70"/>
      <c r="E48" s="70"/>
      <c r="K48" s="70" t="s">
        <v>89</v>
      </c>
      <c r="L48" s="70"/>
      <c r="N48" s="36"/>
      <c r="O48" s="36"/>
    </row>
    <row r="49" spans="3:15">
      <c r="C49" s="70"/>
      <c r="D49" s="70"/>
      <c r="E49" s="70"/>
      <c r="K49" s="70"/>
      <c r="L49" s="70"/>
      <c r="N49" s="34"/>
      <c r="O49" s="34"/>
    </row>
    <row r="50" spans="3:15">
      <c r="C50" s="71"/>
      <c r="D50" s="71"/>
      <c r="E50" s="71"/>
      <c r="K50" s="71"/>
      <c r="L50" s="71"/>
      <c r="N50" s="34"/>
      <c r="O50" s="34"/>
    </row>
    <row r="51" spans="3:15">
      <c r="C51" s="71"/>
      <c r="D51" s="71"/>
      <c r="E51" s="71"/>
      <c r="K51" s="71"/>
      <c r="L51" s="71"/>
      <c r="N51" s="34"/>
      <c r="O51" s="34"/>
    </row>
    <row r="52" spans="3:15">
      <c r="C52" s="72" t="s">
        <v>85</v>
      </c>
      <c r="D52" s="72"/>
      <c r="E52" s="72"/>
      <c r="K52" s="72" t="s">
        <v>88</v>
      </c>
      <c r="L52" s="72"/>
    </row>
  </sheetData>
  <mergeCells count="38">
    <mergeCell ref="C1:G1"/>
    <mergeCell ref="I1:M1"/>
    <mergeCell ref="C2:G2"/>
    <mergeCell ref="I2:M2"/>
    <mergeCell ref="B3:G4"/>
    <mergeCell ref="Q6:R6"/>
    <mergeCell ref="B13:B14"/>
    <mergeCell ref="C13:C14"/>
    <mergeCell ref="D13:D14"/>
    <mergeCell ref="E13:I14"/>
    <mergeCell ref="J13:J14"/>
    <mergeCell ref="K13:M13"/>
    <mergeCell ref="K14:L14"/>
    <mergeCell ref="B6:M6"/>
    <mergeCell ref="K26:L26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B38:M39"/>
    <mergeCell ref="K27:L27"/>
    <mergeCell ref="K28:L28"/>
    <mergeCell ref="K29:L29"/>
    <mergeCell ref="K30:L30"/>
    <mergeCell ref="K31:L31"/>
    <mergeCell ref="K32:L32"/>
    <mergeCell ref="K33:L33"/>
    <mergeCell ref="K34:L34"/>
    <mergeCell ref="K35:M35"/>
    <mergeCell ref="B36:I36"/>
    <mergeCell ref="K36:M36"/>
  </mergeCells>
  <conditionalFormatting sqref="K15:M34">
    <cfRule type="cellIs" dxfId="32" priority="1" stopIfTrue="1" operator="lessThan">
      <formula>4</formula>
    </cfRule>
  </conditionalFormatting>
  <printOptions horizontalCentered="1"/>
  <pageMargins left="0.21" right="0.22" top="0.24" bottom="0.19" header="0.16" footer="0.16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S69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K27" sqref="K27"/>
    </sheetView>
  </sheetViews>
  <sheetFormatPr defaultRowHeight="21" customHeight="1"/>
  <cols>
    <col min="1" max="1" width="4.42578125" style="1" bestFit="1" customWidth="1"/>
    <col min="2" max="2" width="11" style="2" bestFit="1" customWidth="1"/>
    <col min="3" max="3" width="19.5703125" style="5" bestFit="1" customWidth="1"/>
    <col min="4" max="4" width="7.7109375" style="3" bestFit="1" customWidth="1"/>
    <col min="5" max="5" width="7.7109375" style="3" customWidth="1"/>
    <col min="6" max="6" width="11.85546875" style="4" customWidth="1"/>
    <col min="7" max="7" width="12.42578125" style="1" customWidth="1"/>
    <col min="8" max="8" width="3.5703125" style="10" customWidth="1"/>
    <col min="9" max="10" width="3.5703125" style="10" bestFit="1" customWidth="1"/>
    <col min="11" max="11" width="4.140625" style="10" customWidth="1"/>
    <col min="12" max="12" width="3.5703125" style="10" customWidth="1"/>
    <col min="13" max="14" width="3.5703125" style="10" bestFit="1" customWidth="1"/>
    <col min="15" max="15" width="4.140625" style="10" customWidth="1"/>
    <col min="16" max="16" width="3.5703125" style="10" customWidth="1"/>
    <col min="17" max="18" width="3.5703125" style="10" bestFit="1" customWidth="1"/>
    <col min="19" max="19" width="4.140625" style="10" customWidth="1"/>
    <col min="20" max="20" width="3.5703125" style="10" customWidth="1"/>
    <col min="21" max="22" width="3.5703125" style="10" bestFit="1" customWidth="1"/>
    <col min="23" max="23" width="4.140625" style="10" customWidth="1"/>
    <col min="24" max="24" width="3.5703125" style="10" customWidth="1"/>
    <col min="25" max="26" width="3.5703125" style="10" bestFit="1" customWidth="1"/>
    <col min="27" max="27" width="4.140625" style="10" customWidth="1"/>
    <col min="28" max="28" width="3.5703125" style="10" customWidth="1"/>
    <col min="29" max="30" width="3.5703125" style="10" bestFit="1" customWidth="1"/>
    <col min="31" max="31" width="4.140625" style="10" customWidth="1"/>
    <col min="32" max="32" width="3.5703125" style="10" customWidth="1"/>
    <col min="33" max="34" width="3.5703125" style="10" bestFit="1" customWidth="1"/>
    <col min="35" max="35" width="4.140625" style="10" customWidth="1"/>
    <col min="36" max="36" width="3.5703125" style="10" customWidth="1"/>
    <col min="37" max="38" width="3.5703125" style="10" bestFit="1" customWidth="1"/>
    <col min="39" max="39" width="4.140625" style="10" customWidth="1"/>
    <col min="40" max="40" width="3.5703125" style="10" customWidth="1"/>
    <col min="41" max="42" width="3.5703125" style="10" bestFit="1" customWidth="1"/>
    <col min="43" max="43" width="4.140625" style="10" customWidth="1"/>
    <col min="44" max="44" width="3.5703125" style="10" customWidth="1"/>
    <col min="45" max="46" width="3.5703125" style="10" bestFit="1" customWidth="1"/>
    <col min="47" max="47" width="4.140625" style="10" customWidth="1"/>
    <col min="48" max="48" width="3.5703125" style="10" customWidth="1"/>
    <col min="49" max="50" width="3.5703125" style="10" bestFit="1" customWidth="1"/>
    <col min="51" max="51" width="4.140625" style="10" customWidth="1"/>
    <col min="52" max="52" width="3.5703125" style="10" customWidth="1"/>
    <col min="53" max="54" width="3.5703125" style="10" bestFit="1" customWidth="1"/>
    <col min="55" max="55" width="4.140625" style="10" customWidth="1"/>
    <col min="56" max="56" width="3.5703125" style="10" customWidth="1"/>
    <col min="57" max="58" width="3.5703125" style="10" bestFit="1" customWidth="1"/>
    <col min="59" max="59" width="4.140625" style="10" customWidth="1"/>
    <col min="60" max="60" width="3.5703125" style="10" customWidth="1"/>
    <col min="61" max="62" width="3.5703125" style="10" bestFit="1" customWidth="1"/>
    <col min="63" max="63" width="4.140625" style="10" customWidth="1"/>
    <col min="64" max="64" width="3.5703125" style="10" customWidth="1"/>
    <col min="65" max="66" width="3.5703125" style="10" bestFit="1" customWidth="1"/>
    <col min="67" max="67" width="4.140625" style="10" customWidth="1"/>
    <col min="68" max="68" width="3.5703125" style="10" customWidth="1"/>
    <col min="69" max="70" width="3.5703125" style="10" bestFit="1" customWidth="1"/>
    <col min="71" max="71" width="4.140625" style="10" customWidth="1"/>
    <col min="72" max="72" width="3.5703125" style="10" customWidth="1"/>
    <col min="73" max="74" width="3.5703125" style="10" bestFit="1" customWidth="1"/>
    <col min="75" max="75" width="4.140625" style="10" customWidth="1"/>
    <col min="76" max="76" width="3.5703125" style="10" customWidth="1"/>
    <col min="77" max="78" width="3.5703125" style="10" bestFit="1" customWidth="1"/>
    <col min="79" max="79" width="4.140625" style="10" customWidth="1"/>
    <col min="80" max="80" width="3.5703125" style="10" customWidth="1"/>
    <col min="81" max="82" width="3.5703125" style="10" bestFit="1" customWidth="1"/>
    <col min="83" max="83" width="4.140625" style="10" customWidth="1"/>
    <col min="84" max="84" width="3.5703125" style="10" customWidth="1"/>
    <col min="85" max="86" width="3.5703125" style="10" bestFit="1" customWidth="1"/>
    <col min="87" max="87" width="4.140625" style="10" customWidth="1"/>
    <col min="88" max="88" width="3.5703125" style="10" customWidth="1"/>
    <col min="89" max="90" width="3.5703125" style="10" bestFit="1" customWidth="1"/>
    <col min="91" max="91" width="4.140625" style="10" customWidth="1"/>
    <col min="92" max="92" width="7.28515625" style="10" customWidth="1"/>
    <col min="93" max="93" width="13" style="5" customWidth="1"/>
    <col min="94" max="94" width="13" style="1" customWidth="1"/>
    <col min="95" max="95" width="7.140625" style="6" customWidth="1"/>
    <col min="96" max="96" width="7.5703125" style="6" customWidth="1"/>
    <col min="97" max="97" width="13" style="1" customWidth="1"/>
    <col min="98" max="16384" width="9.140625" style="5"/>
  </cols>
  <sheetData>
    <row r="1" spans="1:97" s="28" customFormat="1" ht="11.25">
      <c r="A1" s="26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27">
        <v>49</v>
      </c>
      <c r="AY1" s="27">
        <v>50</v>
      </c>
      <c r="AZ1" s="27">
        <v>47</v>
      </c>
      <c r="BA1" s="27">
        <v>48</v>
      </c>
      <c r="BB1" s="27">
        <v>49</v>
      </c>
      <c r="BC1" s="27">
        <v>50</v>
      </c>
      <c r="BD1" s="27">
        <v>47</v>
      </c>
      <c r="BE1" s="27">
        <v>48</v>
      </c>
      <c r="BF1" s="27">
        <v>49</v>
      </c>
      <c r="BG1" s="27">
        <v>50</v>
      </c>
      <c r="BH1" s="27">
        <v>55</v>
      </c>
      <c r="BI1" s="27">
        <v>56</v>
      </c>
      <c r="BJ1" s="27">
        <v>57</v>
      </c>
      <c r="BK1" s="27">
        <v>58</v>
      </c>
      <c r="BL1" s="27">
        <v>59</v>
      </c>
      <c r="BM1" s="27">
        <v>60</v>
      </c>
      <c r="BN1" s="27">
        <v>61</v>
      </c>
      <c r="BO1" s="27">
        <v>62</v>
      </c>
      <c r="BP1" s="27">
        <v>51</v>
      </c>
      <c r="BQ1" s="27">
        <v>52</v>
      </c>
      <c r="BR1" s="27">
        <v>53</v>
      </c>
      <c r="BS1" s="27">
        <v>54</v>
      </c>
      <c r="BT1" s="27">
        <v>71</v>
      </c>
      <c r="BU1" s="27">
        <v>72</v>
      </c>
      <c r="BV1" s="27">
        <v>73</v>
      </c>
      <c r="BW1" s="27">
        <v>74</v>
      </c>
      <c r="BX1" s="27">
        <v>67</v>
      </c>
      <c r="BY1" s="27">
        <v>68</v>
      </c>
      <c r="BZ1" s="27">
        <v>69</v>
      </c>
      <c r="CA1" s="27">
        <v>70</v>
      </c>
      <c r="CB1" s="27">
        <v>79</v>
      </c>
      <c r="CC1" s="27">
        <v>80</v>
      </c>
      <c r="CD1" s="27">
        <v>81</v>
      </c>
      <c r="CE1" s="27">
        <v>82</v>
      </c>
      <c r="CF1" s="27">
        <v>83</v>
      </c>
      <c r="CG1" s="27">
        <v>84</v>
      </c>
      <c r="CH1" s="27">
        <v>85</v>
      </c>
      <c r="CI1" s="27">
        <v>86</v>
      </c>
      <c r="CJ1" s="27">
        <v>83</v>
      </c>
      <c r="CK1" s="27">
        <v>84</v>
      </c>
      <c r="CL1" s="27">
        <v>85</v>
      </c>
      <c r="CM1" s="27">
        <v>86</v>
      </c>
      <c r="CN1" s="27">
        <v>87</v>
      </c>
      <c r="CO1" s="27">
        <v>88</v>
      </c>
      <c r="CP1" s="27">
        <v>89</v>
      </c>
      <c r="CQ1" s="27">
        <v>90</v>
      </c>
      <c r="CR1" s="27">
        <v>91</v>
      </c>
      <c r="CS1" s="27">
        <v>92</v>
      </c>
    </row>
    <row r="2" spans="1:97" s="14" customFormat="1" ht="13.5" customHeight="1">
      <c r="A2" s="12"/>
      <c r="B2" s="13"/>
      <c r="D2" s="3"/>
      <c r="E2" s="3"/>
      <c r="F2" s="15"/>
      <c r="G2" s="12"/>
      <c r="H2" s="16"/>
      <c r="I2" s="16"/>
      <c r="J2" s="16"/>
      <c r="K2" s="17">
        <f>K5</f>
        <v>2</v>
      </c>
      <c r="L2" s="16"/>
      <c r="M2" s="16"/>
      <c r="N2" s="16"/>
      <c r="O2" s="17">
        <f>O5</f>
        <v>3</v>
      </c>
      <c r="P2" s="16"/>
      <c r="Q2" s="16"/>
      <c r="R2" s="16"/>
      <c r="S2" s="17">
        <f>S5</f>
        <v>3</v>
      </c>
      <c r="T2" s="16"/>
      <c r="U2" s="16"/>
      <c r="V2" s="16"/>
      <c r="W2" s="17">
        <f>W5</f>
        <v>3</v>
      </c>
      <c r="X2" s="16"/>
      <c r="Y2" s="16"/>
      <c r="Z2" s="16"/>
      <c r="AA2" s="17">
        <f>AA5</f>
        <v>2</v>
      </c>
      <c r="AB2" s="16"/>
      <c r="AC2" s="16"/>
      <c r="AD2" s="16"/>
      <c r="AE2" s="17">
        <f>AE5</f>
        <v>2</v>
      </c>
      <c r="AF2" s="16"/>
      <c r="AG2" s="16"/>
      <c r="AH2" s="16"/>
      <c r="AI2" s="17">
        <f>AI5</f>
        <v>3</v>
      </c>
      <c r="AJ2" s="16"/>
      <c r="AK2" s="16"/>
      <c r="AL2" s="16"/>
      <c r="AM2" s="17">
        <f>AM5</f>
        <v>2</v>
      </c>
      <c r="AN2" s="16"/>
      <c r="AO2" s="16"/>
      <c r="AP2" s="16"/>
      <c r="AQ2" s="17">
        <f>AQ5</f>
        <v>3</v>
      </c>
      <c r="AR2" s="16"/>
      <c r="AS2" s="16"/>
      <c r="AT2" s="16"/>
      <c r="AU2" s="17">
        <f>AU5</f>
        <v>3</v>
      </c>
      <c r="AV2" s="16"/>
      <c r="AW2" s="16"/>
      <c r="AX2" s="16"/>
      <c r="AY2" s="17">
        <f>AY5</f>
        <v>2</v>
      </c>
      <c r="AZ2" s="16"/>
      <c r="BA2" s="16"/>
      <c r="BB2" s="16"/>
      <c r="BC2" s="17">
        <f>BC5</f>
        <v>2</v>
      </c>
      <c r="BD2" s="16"/>
      <c r="BE2" s="16"/>
      <c r="BF2" s="16"/>
      <c r="BG2" s="17">
        <f>BG5</f>
        <v>2</v>
      </c>
      <c r="BH2" s="16"/>
      <c r="BI2" s="16"/>
      <c r="BJ2" s="16"/>
      <c r="BK2" s="17">
        <f>BK5</f>
        <v>2</v>
      </c>
      <c r="BL2" s="16"/>
      <c r="BM2" s="16"/>
      <c r="BN2" s="16"/>
      <c r="BO2" s="17">
        <f>BO5</f>
        <v>3</v>
      </c>
      <c r="BP2" s="16"/>
      <c r="BQ2" s="16"/>
      <c r="BR2" s="16"/>
      <c r="BS2" s="17">
        <f>BS5</f>
        <v>2</v>
      </c>
      <c r="BT2" s="16"/>
      <c r="BU2" s="16"/>
      <c r="BV2" s="16"/>
      <c r="BW2" s="17">
        <f>BW5</f>
        <v>3</v>
      </c>
      <c r="BX2" s="16"/>
      <c r="BY2" s="16"/>
      <c r="BZ2" s="16"/>
      <c r="CA2" s="17">
        <f>CA5</f>
        <v>2</v>
      </c>
      <c r="CB2" s="16"/>
      <c r="CC2" s="16"/>
      <c r="CD2" s="16"/>
      <c r="CE2" s="17">
        <f>CE5</f>
        <v>2</v>
      </c>
      <c r="CF2" s="16"/>
      <c r="CG2" s="16"/>
      <c r="CH2" s="16"/>
      <c r="CI2" s="17">
        <f>CI5</f>
        <v>2</v>
      </c>
      <c r="CJ2" s="16"/>
      <c r="CK2" s="16"/>
      <c r="CL2" s="16"/>
      <c r="CM2" s="17">
        <f>CM5</f>
        <v>2</v>
      </c>
      <c r="CN2" s="17"/>
      <c r="CP2" s="12"/>
      <c r="CQ2" s="6"/>
      <c r="CR2" s="6"/>
      <c r="CS2" s="12"/>
    </row>
    <row r="3" spans="1:97" s="20" customFormat="1" ht="13.5" hidden="1" customHeight="1">
      <c r="A3" s="18"/>
      <c r="B3" s="19"/>
      <c r="D3" s="21"/>
      <c r="E3" s="21"/>
      <c r="F3" s="22"/>
      <c r="G3" s="18"/>
      <c r="H3" s="23"/>
      <c r="I3" s="23"/>
      <c r="J3" s="23"/>
      <c r="K3" s="24">
        <v>1</v>
      </c>
      <c r="L3" s="23"/>
      <c r="M3" s="23"/>
      <c r="N3" s="23"/>
      <c r="O3" s="24">
        <v>1</v>
      </c>
      <c r="P3" s="23"/>
      <c r="Q3" s="23"/>
      <c r="R3" s="23"/>
      <c r="S3" s="24">
        <v>1</v>
      </c>
      <c r="T3" s="23"/>
      <c r="U3" s="23"/>
      <c r="V3" s="23"/>
      <c r="W3" s="24">
        <v>1</v>
      </c>
      <c r="X3" s="23"/>
      <c r="Y3" s="23"/>
      <c r="Z3" s="23"/>
      <c r="AA3" s="24">
        <v>1</v>
      </c>
      <c r="AB3" s="23"/>
      <c r="AC3" s="23"/>
      <c r="AD3" s="23"/>
      <c r="AE3" s="24">
        <v>1</v>
      </c>
      <c r="AF3" s="23"/>
      <c r="AG3" s="23"/>
      <c r="AH3" s="23"/>
      <c r="AI3" s="24">
        <v>1</v>
      </c>
      <c r="AJ3" s="23"/>
      <c r="AK3" s="23"/>
      <c r="AL3" s="23"/>
      <c r="AM3" s="24">
        <v>1</v>
      </c>
      <c r="AN3" s="23"/>
      <c r="AO3" s="23"/>
      <c r="AP3" s="23"/>
      <c r="AQ3" s="24">
        <v>1</v>
      </c>
      <c r="AR3" s="23"/>
      <c r="AS3" s="23"/>
      <c r="AT3" s="23"/>
      <c r="AU3" s="24">
        <v>1</v>
      </c>
      <c r="AV3" s="23"/>
      <c r="AW3" s="23"/>
      <c r="AX3" s="23"/>
      <c r="AY3" s="24">
        <v>1</v>
      </c>
      <c r="AZ3" s="23"/>
      <c r="BA3" s="23"/>
      <c r="BB3" s="23"/>
      <c r="BC3" s="24">
        <v>1</v>
      </c>
      <c r="BD3" s="23"/>
      <c r="BE3" s="23"/>
      <c r="BF3" s="23"/>
      <c r="BG3" s="24">
        <v>1</v>
      </c>
      <c r="BH3" s="23"/>
      <c r="BI3" s="23"/>
      <c r="BJ3" s="23"/>
      <c r="BK3" s="24">
        <v>1</v>
      </c>
      <c r="BL3" s="23"/>
      <c r="BM3" s="23"/>
      <c r="BN3" s="23"/>
      <c r="BO3" s="24">
        <v>1</v>
      </c>
      <c r="BP3" s="23"/>
      <c r="BQ3" s="23"/>
      <c r="BR3" s="23"/>
      <c r="BS3" s="24">
        <v>1</v>
      </c>
      <c r="BT3" s="23"/>
      <c r="BU3" s="23"/>
      <c r="BV3" s="23"/>
      <c r="BW3" s="24">
        <v>1</v>
      </c>
      <c r="BX3" s="23"/>
      <c r="BY3" s="23"/>
      <c r="BZ3" s="23"/>
      <c r="CA3" s="24">
        <v>1</v>
      </c>
      <c r="CB3" s="23"/>
      <c r="CC3" s="23"/>
      <c r="CD3" s="23"/>
      <c r="CE3" s="24">
        <v>1</v>
      </c>
      <c r="CF3" s="23"/>
      <c r="CG3" s="23"/>
      <c r="CH3" s="23"/>
      <c r="CI3" s="24">
        <v>1</v>
      </c>
      <c r="CJ3" s="23"/>
      <c r="CK3" s="23"/>
      <c r="CL3" s="23"/>
      <c r="CM3" s="24">
        <v>1</v>
      </c>
      <c r="CN3" s="24"/>
      <c r="CP3" s="18"/>
      <c r="CQ3" s="25"/>
      <c r="CR3" s="25"/>
      <c r="CS3" s="18"/>
    </row>
    <row r="4" spans="1:97" s="39" customFormat="1" ht="75.75" customHeight="1">
      <c r="A4" s="192" t="s">
        <v>0</v>
      </c>
      <c r="B4" s="197" t="s">
        <v>12</v>
      </c>
      <c r="C4" s="193" t="s">
        <v>1</v>
      </c>
      <c r="D4" s="195" t="s">
        <v>2</v>
      </c>
      <c r="E4" s="191" t="s">
        <v>90</v>
      </c>
      <c r="F4" s="191" t="s">
        <v>3</v>
      </c>
      <c r="G4" s="190" t="s">
        <v>29</v>
      </c>
      <c r="H4" s="118" t="s">
        <v>7</v>
      </c>
      <c r="I4" s="8"/>
      <c r="J4" s="8"/>
      <c r="K4" s="11" t="s">
        <v>56</v>
      </c>
      <c r="L4" s="118" t="s">
        <v>8</v>
      </c>
      <c r="M4" s="8"/>
      <c r="N4" s="8"/>
      <c r="O4" s="11" t="s">
        <v>58</v>
      </c>
      <c r="P4" s="118" t="s">
        <v>9</v>
      </c>
      <c r="Q4" s="8"/>
      <c r="R4" s="8"/>
      <c r="S4" s="11" t="s">
        <v>57</v>
      </c>
      <c r="T4" s="118" t="s">
        <v>10</v>
      </c>
      <c r="U4" s="8"/>
      <c r="V4" s="8"/>
      <c r="W4" s="11" t="s">
        <v>59</v>
      </c>
      <c r="X4" s="118" t="s">
        <v>54</v>
      </c>
      <c r="Y4" s="8"/>
      <c r="Z4" s="8"/>
      <c r="AA4" s="11" t="s">
        <v>60</v>
      </c>
      <c r="AB4" s="118" t="s">
        <v>31</v>
      </c>
      <c r="AC4" s="8"/>
      <c r="AD4" s="8"/>
      <c r="AE4" s="11" t="s">
        <v>61</v>
      </c>
      <c r="AF4" s="118" t="s">
        <v>11</v>
      </c>
      <c r="AG4" s="8"/>
      <c r="AH4" s="8"/>
      <c r="AI4" s="11" t="s">
        <v>62</v>
      </c>
      <c r="AJ4" s="118" t="s">
        <v>17</v>
      </c>
      <c r="AK4" s="8"/>
      <c r="AL4" s="8"/>
      <c r="AM4" s="11" t="s">
        <v>63</v>
      </c>
      <c r="AN4" s="118" t="s">
        <v>16</v>
      </c>
      <c r="AO4" s="8"/>
      <c r="AP4" s="8"/>
      <c r="AQ4" s="11" t="s">
        <v>64</v>
      </c>
      <c r="AR4" s="118" t="s">
        <v>30</v>
      </c>
      <c r="AS4" s="8"/>
      <c r="AT4" s="8"/>
      <c r="AU4" s="11" t="s">
        <v>65</v>
      </c>
      <c r="AV4" s="134" t="s">
        <v>142</v>
      </c>
      <c r="AW4" s="135"/>
      <c r="AX4" s="135"/>
      <c r="AY4" s="136"/>
      <c r="AZ4" s="134" t="s">
        <v>92</v>
      </c>
      <c r="BA4" s="135"/>
      <c r="BB4" s="135"/>
      <c r="BC4" s="136" t="s">
        <v>93</v>
      </c>
      <c r="BD4" s="134" t="s">
        <v>140</v>
      </c>
      <c r="BE4" s="135"/>
      <c r="BF4" s="135"/>
      <c r="BG4" s="136" t="s">
        <v>93</v>
      </c>
      <c r="BH4" s="118" t="s">
        <v>66</v>
      </c>
      <c r="BI4" s="8"/>
      <c r="BJ4" s="8"/>
      <c r="BK4" s="11" t="s">
        <v>67</v>
      </c>
      <c r="BL4" s="118" t="s">
        <v>55</v>
      </c>
      <c r="BM4" s="8"/>
      <c r="BN4" s="8"/>
      <c r="BO4" s="11" t="s">
        <v>68</v>
      </c>
      <c r="BP4" s="161" t="s">
        <v>136</v>
      </c>
      <c r="BQ4" s="8"/>
      <c r="BR4" s="8"/>
      <c r="BS4" s="11" t="s">
        <v>137</v>
      </c>
      <c r="BT4" s="118" t="s">
        <v>71</v>
      </c>
      <c r="BU4" s="8"/>
      <c r="BV4" s="8"/>
      <c r="BW4" s="11" t="s">
        <v>72</v>
      </c>
      <c r="BX4" s="134" t="s">
        <v>69</v>
      </c>
      <c r="BY4" s="135"/>
      <c r="BZ4" s="135"/>
      <c r="CA4" s="136" t="s">
        <v>70</v>
      </c>
      <c r="CB4" s="134" t="s">
        <v>138</v>
      </c>
      <c r="CC4" s="135"/>
      <c r="CD4" s="135"/>
      <c r="CE4" s="136" t="s">
        <v>139</v>
      </c>
      <c r="CF4" s="134" t="s">
        <v>141</v>
      </c>
      <c r="CG4" s="135"/>
      <c r="CH4" s="135"/>
      <c r="CI4" s="136"/>
      <c r="CJ4" s="134" t="s">
        <v>143</v>
      </c>
      <c r="CK4" s="135"/>
      <c r="CL4" s="135"/>
      <c r="CM4" s="136"/>
      <c r="CN4" s="75" t="s">
        <v>32</v>
      </c>
      <c r="CO4" s="37" t="s">
        <v>13</v>
      </c>
      <c r="CP4" s="37" t="s">
        <v>49</v>
      </c>
      <c r="CQ4" s="38" t="s">
        <v>14</v>
      </c>
      <c r="CR4" s="38" t="s">
        <v>15</v>
      </c>
      <c r="CS4" s="37" t="s">
        <v>52</v>
      </c>
    </row>
    <row r="5" spans="1:97" s="42" customFormat="1" ht="17.25" customHeight="1">
      <c r="A5" s="192"/>
      <c r="B5" s="198"/>
      <c r="C5" s="194"/>
      <c r="D5" s="196"/>
      <c r="E5" s="191"/>
      <c r="F5" s="191"/>
      <c r="G5" s="190"/>
      <c r="H5" s="119" t="s">
        <v>4</v>
      </c>
      <c r="I5" s="119" t="s">
        <v>5</v>
      </c>
      <c r="J5" s="119" t="s">
        <v>6</v>
      </c>
      <c r="K5" s="9">
        <v>2</v>
      </c>
      <c r="L5" s="119" t="s">
        <v>4</v>
      </c>
      <c r="M5" s="119" t="s">
        <v>5</v>
      </c>
      <c r="N5" s="119" t="s">
        <v>6</v>
      </c>
      <c r="O5" s="9">
        <v>3</v>
      </c>
      <c r="P5" s="119" t="s">
        <v>4</v>
      </c>
      <c r="Q5" s="119" t="s">
        <v>5</v>
      </c>
      <c r="R5" s="119" t="s">
        <v>6</v>
      </c>
      <c r="S5" s="9">
        <v>3</v>
      </c>
      <c r="T5" s="119" t="s">
        <v>4</v>
      </c>
      <c r="U5" s="119" t="s">
        <v>5</v>
      </c>
      <c r="V5" s="119" t="s">
        <v>6</v>
      </c>
      <c r="W5" s="9">
        <v>3</v>
      </c>
      <c r="X5" s="119" t="s">
        <v>4</v>
      </c>
      <c r="Y5" s="119" t="s">
        <v>5</v>
      </c>
      <c r="Z5" s="119" t="s">
        <v>6</v>
      </c>
      <c r="AA5" s="9">
        <v>2</v>
      </c>
      <c r="AB5" s="119" t="s">
        <v>4</v>
      </c>
      <c r="AC5" s="119" t="s">
        <v>5</v>
      </c>
      <c r="AD5" s="119" t="s">
        <v>6</v>
      </c>
      <c r="AE5" s="9">
        <v>2</v>
      </c>
      <c r="AF5" s="119" t="s">
        <v>4</v>
      </c>
      <c r="AG5" s="119" t="s">
        <v>5</v>
      </c>
      <c r="AH5" s="119" t="s">
        <v>6</v>
      </c>
      <c r="AI5" s="9">
        <v>3</v>
      </c>
      <c r="AJ5" s="119" t="s">
        <v>4</v>
      </c>
      <c r="AK5" s="119" t="s">
        <v>5</v>
      </c>
      <c r="AL5" s="119" t="s">
        <v>6</v>
      </c>
      <c r="AM5" s="9">
        <v>2</v>
      </c>
      <c r="AN5" s="119" t="s">
        <v>4</v>
      </c>
      <c r="AO5" s="119" t="s">
        <v>5</v>
      </c>
      <c r="AP5" s="119" t="s">
        <v>6</v>
      </c>
      <c r="AQ5" s="9">
        <v>3</v>
      </c>
      <c r="AR5" s="119" t="s">
        <v>4</v>
      </c>
      <c r="AS5" s="119" t="s">
        <v>5</v>
      </c>
      <c r="AT5" s="119" t="s">
        <v>6</v>
      </c>
      <c r="AU5" s="9">
        <v>3</v>
      </c>
      <c r="AV5" s="119" t="s">
        <v>4</v>
      </c>
      <c r="AW5" s="119" t="s">
        <v>5</v>
      </c>
      <c r="AX5" s="119" t="s">
        <v>6</v>
      </c>
      <c r="AY5" s="9">
        <v>2</v>
      </c>
      <c r="AZ5" s="119" t="s">
        <v>4</v>
      </c>
      <c r="BA5" s="119" t="s">
        <v>5</v>
      </c>
      <c r="BB5" s="119" t="s">
        <v>6</v>
      </c>
      <c r="BC5" s="9">
        <v>2</v>
      </c>
      <c r="BD5" s="119" t="s">
        <v>4</v>
      </c>
      <c r="BE5" s="119" t="s">
        <v>5</v>
      </c>
      <c r="BF5" s="119" t="s">
        <v>6</v>
      </c>
      <c r="BG5" s="9">
        <v>2</v>
      </c>
      <c r="BH5" s="119" t="s">
        <v>4</v>
      </c>
      <c r="BI5" s="119" t="s">
        <v>5</v>
      </c>
      <c r="BJ5" s="119" t="s">
        <v>6</v>
      </c>
      <c r="BK5" s="9">
        <v>2</v>
      </c>
      <c r="BL5" s="119" t="s">
        <v>4</v>
      </c>
      <c r="BM5" s="119" t="s">
        <v>5</v>
      </c>
      <c r="BN5" s="119" t="s">
        <v>6</v>
      </c>
      <c r="BO5" s="9">
        <v>3</v>
      </c>
      <c r="BP5" s="119" t="s">
        <v>4</v>
      </c>
      <c r="BQ5" s="119" t="s">
        <v>5</v>
      </c>
      <c r="BR5" s="119" t="s">
        <v>6</v>
      </c>
      <c r="BS5" s="9">
        <v>2</v>
      </c>
      <c r="BT5" s="119" t="s">
        <v>4</v>
      </c>
      <c r="BU5" s="119" t="s">
        <v>5</v>
      </c>
      <c r="BV5" s="119" t="s">
        <v>6</v>
      </c>
      <c r="BW5" s="9">
        <v>3</v>
      </c>
      <c r="BX5" s="119" t="s">
        <v>4</v>
      </c>
      <c r="BY5" s="119" t="s">
        <v>5</v>
      </c>
      <c r="BZ5" s="119" t="s">
        <v>6</v>
      </c>
      <c r="CA5" s="9">
        <v>2</v>
      </c>
      <c r="CB5" s="119" t="s">
        <v>4</v>
      </c>
      <c r="CC5" s="119" t="s">
        <v>5</v>
      </c>
      <c r="CD5" s="119" t="s">
        <v>6</v>
      </c>
      <c r="CE5" s="9">
        <v>2</v>
      </c>
      <c r="CF5" s="119" t="s">
        <v>4</v>
      </c>
      <c r="CG5" s="119" t="s">
        <v>5</v>
      </c>
      <c r="CH5" s="119" t="s">
        <v>6</v>
      </c>
      <c r="CI5" s="9">
        <v>2</v>
      </c>
      <c r="CJ5" s="119" t="s">
        <v>4</v>
      </c>
      <c r="CK5" s="119" t="s">
        <v>5</v>
      </c>
      <c r="CL5" s="119" t="s">
        <v>6</v>
      </c>
      <c r="CM5" s="9">
        <v>2</v>
      </c>
      <c r="CN5" s="9">
        <f>SUM(H5:CM5)</f>
        <v>50</v>
      </c>
      <c r="CO5" s="41"/>
      <c r="CP5" s="83"/>
      <c r="CQ5" s="40"/>
      <c r="CR5" s="40"/>
      <c r="CS5" s="83"/>
    </row>
    <row r="6" spans="1:97" s="124" customFormat="1" ht="18" customHeight="1">
      <c r="A6" s="130">
        <v>1</v>
      </c>
      <c r="B6" s="132">
        <v>2030110125</v>
      </c>
      <c r="C6" s="122" t="s">
        <v>96</v>
      </c>
      <c r="D6" s="123" t="s">
        <v>97</v>
      </c>
      <c r="E6" s="158" t="s">
        <v>98</v>
      </c>
      <c r="F6" s="44">
        <v>30018</v>
      </c>
      <c r="G6" s="45"/>
      <c r="H6" s="76">
        <v>6.6</v>
      </c>
      <c r="I6" s="77"/>
      <c r="J6" s="76"/>
      <c r="K6" s="78">
        <f t="shared" ref="K6:K22" si="0">MAX(H6:J6)</f>
        <v>6.6</v>
      </c>
      <c r="L6" s="76">
        <v>7.1</v>
      </c>
      <c r="M6" s="77"/>
      <c r="N6" s="76"/>
      <c r="O6" s="78">
        <f t="shared" ref="O6:O22" si="1">MAX(L6:N6)</f>
        <v>7.1</v>
      </c>
      <c r="P6" s="76">
        <v>7.2</v>
      </c>
      <c r="Q6" s="77"/>
      <c r="R6" s="76"/>
      <c r="S6" s="78">
        <f t="shared" ref="S6:S22" si="2">MAX(P6:R6)</f>
        <v>7.2</v>
      </c>
      <c r="T6" s="76">
        <v>0</v>
      </c>
      <c r="U6" s="77"/>
      <c r="V6" s="76"/>
      <c r="W6" s="78">
        <f t="shared" ref="W6:W22" si="3">MAX(T6:V6)</f>
        <v>0</v>
      </c>
      <c r="X6" s="76">
        <v>5.5</v>
      </c>
      <c r="Y6" s="77"/>
      <c r="Z6" s="76"/>
      <c r="AA6" s="78">
        <f t="shared" ref="AA6:AA22" si="4">MAX(X6:Z6)</f>
        <v>5.5</v>
      </c>
      <c r="AB6" s="76">
        <v>8</v>
      </c>
      <c r="AC6" s="77"/>
      <c r="AD6" s="76"/>
      <c r="AE6" s="78">
        <f t="shared" ref="AE6:AE22" si="5">MAX(AB6:AD6)</f>
        <v>8</v>
      </c>
      <c r="AF6" s="76">
        <v>7.7</v>
      </c>
      <c r="AG6" s="77"/>
      <c r="AH6" s="76"/>
      <c r="AI6" s="78">
        <f t="shared" ref="AI6:AI22" si="6">MAX(AF6:AH6)</f>
        <v>7.7</v>
      </c>
      <c r="AJ6" s="76">
        <v>8</v>
      </c>
      <c r="AK6" s="77"/>
      <c r="AL6" s="76"/>
      <c r="AM6" s="78">
        <f t="shared" ref="AM6:AM22" si="7">MAX(AJ6:AL6)</f>
        <v>8</v>
      </c>
      <c r="AN6" s="124">
        <v>7</v>
      </c>
      <c r="AO6" s="77"/>
      <c r="AP6" s="76"/>
      <c r="AQ6" s="78">
        <f t="shared" ref="AQ6:AQ22" si="8">MAX(AN6:AP6)</f>
        <v>7</v>
      </c>
      <c r="AR6" s="76">
        <v>7.7</v>
      </c>
      <c r="AS6" s="77"/>
      <c r="AT6" s="76"/>
      <c r="AU6" s="78">
        <f t="shared" ref="AU6:AU22" si="9">MAX(AR6:AT6)</f>
        <v>7.7</v>
      </c>
      <c r="AV6" s="162">
        <v>7.3</v>
      </c>
      <c r="AW6" s="77"/>
      <c r="AX6" s="76"/>
      <c r="AY6" s="78">
        <f t="shared" ref="AY6:AY22" si="10">MAX(AV6:AX6)</f>
        <v>7.3</v>
      </c>
      <c r="AZ6" s="76">
        <v>5.5</v>
      </c>
      <c r="BA6" s="77"/>
      <c r="BB6" s="76"/>
      <c r="BC6" s="78">
        <f t="shared" ref="BC6:BC22" si="11">MAX(AZ6:BB6)</f>
        <v>5.5</v>
      </c>
      <c r="BD6" s="76">
        <v>6.8</v>
      </c>
      <c r="BE6" s="77"/>
      <c r="BF6" s="76"/>
      <c r="BG6" s="78">
        <f t="shared" ref="BG6:BG22" si="12">MAX(BD6:BF6)</f>
        <v>6.8</v>
      </c>
      <c r="BH6" s="76">
        <v>8.6</v>
      </c>
      <c r="BI6" s="77"/>
      <c r="BJ6" s="76"/>
      <c r="BK6" s="78">
        <f t="shared" ref="BK6:BK22" si="13">MAX(BH6:BJ6)</f>
        <v>8.6</v>
      </c>
      <c r="BL6" s="76">
        <v>8</v>
      </c>
      <c r="BM6" s="77"/>
      <c r="BN6" s="76"/>
      <c r="BO6" s="78">
        <f t="shared" ref="BO6:BO22" si="14">MAX(BL6:BN6)</f>
        <v>8</v>
      </c>
      <c r="BP6" s="76">
        <v>7.1</v>
      </c>
      <c r="BQ6" s="77"/>
      <c r="BR6" s="76"/>
      <c r="BS6" s="78">
        <f t="shared" ref="BS6:BS22" si="15">MAX(BP6:BR6)</f>
        <v>7.1</v>
      </c>
      <c r="BT6" s="76">
        <v>7</v>
      </c>
      <c r="BU6" s="77"/>
      <c r="BV6" s="76"/>
      <c r="BW6" s="78">
        <f t="shared" ref="BW6:BW22" si="16">MAX(BT6:BV6)</f>
        <v>7</v>
      </c>
      <c r="BX6" s="76">
        <v>6.3</v>
      </c>
      <c r="BY6" s="77"/>
      <c r="BZ6" s="76"/>
      <c r="CA6" s="78">
        <f t="shared" ref="CA6:CA22" si="17">MAX(BX6:BZ6)</f>
        <v>6.3</v>
      </c>
      <c r="CB6" s="76">
        <v>5.6</v>
      </c>
      <c r="CC6" s="77"/>
      <c r="CD6" s="76"/>
      <c r="CE6" s="78">
        <f t="shared" ref="CE6:CE24" si="18">MAX(CB6:CD6)</f>
        <v>5.6</v>
      </c>
      <c r="CF6" s="76">
        <v>5.7</v>
      </c>
      <c r="CG6" s="77"/>
      <c r="CH6" s="76"/>
      <c r="CI6" s="78">
        <f t="shared" ref="CI6:CI22" si="19">MAX(CF6:CH6)</f>
        <v>5.7</v>
      </c>
      <c r="CJ6" s="76">
        <f>VLOOKUP(B6,[1]Sheet1!$C$8:$Q$26,15,0)</f>
        <v>7.3</v>
      </c>
      <c r="CK6" s="77"/>
      <c r="CL6" s="76"/>
      <c r="CM6" s="78">
        <f t="shared" ref="CM6:CM22" si="20">MAX(CJ6:CL6)</f>
        <v>7.3</v>
      </c>
      <c r="CN6" s="79">
        <f>ROUND(SUMPRODUCT(H6:CM6,$H$2:$CM$2)/$CN$5,2)</f>
        <v>6.63</v>
      </c>
      <c r="CO6" s="86"/>
      <c r="CP6" s="84"/>
      <c r="CQ6" s="80">
        <f t="shared" ref="CQ6:CQ24" si="21">SUMIF(H6:CI6,"&lt;4",$H$3:$CI$3)</f>
        <v>1</v>
      </c>
      <c r="CR6" s="80">
        <f t="shared" ref="CR6:CR24" si="22">SUMIF(H6:CI6,"&lt;4",$H$5:$CI$5)</f>
        <v>3</v>
      </c>
      <c r="CS6" s="85" t="str">
        <f t="shared" ref="CS6:CS22" si="23">IF(AND(CQ6=0,CO6&gt;=5,CP6="ĐẠT"),"CNTN","HOÃN CNTN")</f>
        <v>HOÃN CNTN</v>
      </c>
    </row>
    <row r="7" spans="1:97" s="127" customFormat="1" ht="18" customHeight="1">
      <c r="A7" s="131">
        <v>2</v>
      </c>
      <c r="B7" s="133">
        <v>2031110126</v>
      </c>
      <c r="C7" s="128" t="s">
        <v>99</v>
      </c>
      <c r="D7" s="129" t="s">
        <v>100</v>
      </c>
      <c r="E7" s="158" t="s">
        <v>91</v>
      </c>
      <c r="F7" s="44">
        <v>33245</v>
      </c>
      <c r="G7" s="45"/>
      <c r="H7" s="76">
        <v>6.9</v>
      </c>
      <c r="I7" s="77"/>
      <c r="J7" s="76"/>
      <c r="K7" s="78">
        <f t="shared" si="0"/>
        <v>6.9</v>
      </c>
      <c r="L7" s="76">
        <v>7.4</v>
      </c>
      <c r="M7" s="77"/>
      <c r="N7" s="76"/>
      <c r="O7" s="78">
        <f t="shared" si="1"/>
        <v>7.4</v>
      </c>
      <c r="P7" s="76">
        <v>7.6</v>
      </c>
      <c r="Q7" s="77"/>
      <c r="R7" s="76"/>
      <c r="S7" s="78">
        <f t="shared" si="2"/>
        <v>7.6</v>
      </c>
      <c r="T7" s="76">
        <v>5.9</v>
      </c>
      <c r="U7" s="77"/>
      <c r="V7" s="76"/>
      <c r="W7" s="78">
        <f t="shared" si="3"/>
        <v>5.9</v>
      </c>
      <c r="X7" s="76">
        <v>6.6</v>
      </c>
      <c r="Y7" s="77"/>
      <c r="Z7" s="76"/>
      <c r="AA7" s="78">
        <f t="shared" si="4"/>
        <v>6.6</v>
      </c>
      <c r="AB7" s="76">
        <v>8</v>
      </c>
      <c r="AC7" s="77"/>
      <c r="AD7" s="76"/>
      <c r="AE7" s="78">
        <f t="shared" si="5"/>
        <v>8</v>
      </c>
      <c r="AF7" s="76">
        <v>7.9</v>
      </c>
      <c r="AG7" s="77"/>
      <c r="AH7" s="76"/>
      <c r="AI7" s="78">
        <f t="shared" si="6"/>
        <v>7.9</v>
      </c>
      <c r="AJ7" s="76">
        <v>8.3000000000000007</v>
      </c>
      <c r="AK7" s="77"/>
      <c r="AL7" s="76"/>
      <c r="AM7" s="78">
        <f t="shared" si="7"/>
        <v>8.3000000000000007</v>
      </c>
      <c r="AN7" s="124">
        <v>7.4</v>
      </c>
      <c r="AO7" s="77"/>
      <c r="AP7" s="76"/>
      <c r="AQ7" s="78">
        <f t="shared" si="8"/>
        <v>7.4</v>
      </c>
      <c r="AR7" s="76">
        <v>8</v>
      </c>
      <c r="AS7" s="77"/>
      <c r="AT7" s="76"/>
      <c r="AU7" s="78">
        <f t="shared" si="9"/>
        <v>8</v>
      </c>
      <c r="AV7" s="162">
        <v>6.8</v>
      </c>
      <c r="AW7" s="77"/>
      <c r="AX7" s="76"/>
      <c r="AY7" s="78">
        <f t="shared" si="10"/>
        <v>6.8</v>
      </c>
      <c r="AZ7" s="76">
        <v>5.7</v>
      </c>
      <c r="BA7" s="77"/>
      <c r="BB7" s="76"/>
      <c r="BC7" s="78">
        <f t="shared" si="11"/>
        <v>5.7</v>
      </c>
      <c r="BD7" s="76">
        <v>7.9</v>
      </c>
      <c r="BE7" s="77"/>
      <c r="BF7" s="76"/>
      <c r="BG7" s="78">
        <f t="shared" si="12"/>
        <v>7.9</v>
      </c>
      <c r="BH7" s="76">
        <v>8.3000000000000007</v>
      </c>
      <c r="BI7" s="77"/>
      <c r="BJ7" s="76"/>
      <c r="BK7" s="78">
        <f t="shared" si="13"/>
        <v>8.3000000000000007</v>
      </c>
      <c r="BL7" s="76">
        <v>8.5</v>
      </c>
      <c r="BM7" s="77"/>
      <c r="BN7" s="76"/>
      <c r="BO7" s="78">
        <f t="shared" si="14"/>
        <v>8.5</v>
      </c>
      <c r="BP7" s="76">
        <v>8.4</v>
      </c>
      <c r="BQ7" s="77"/>
      <c r="BR7" s="76"/>
      <c r="BS7" s="78">
        <f t="shared" si="15"/>
        <v>8.4</v>
      </c>
      <c r="BT7" s="76">
        <v>8</v>
      </c>
      <c r="BU7" s="77"/>
      <c r="BV7" s="76"/>
      <c r="BW7" s="78">
        <f t="shared" si="16"/>
        <v>8</v>
      </c>
      <c r="BX7" s="76">
        <v>6.9</v>
      </c>
      <c r="BY7" s="77"/>
      <c r="BZ7" s="76"/>
      <c r="CA7" s="78">
        <f t="shared" si="17"/>
        <v>6.9</v>
      </c>
      <c r="CB7" s="76">
        <v>5.4</v>
      </c>
      <c r="CC7" s="77"/>
      <c r="CD7" s="76"/>
      <c r="CE7" s="78">
        <f t="shared" si="18"/>
        <v>5.4</v>
      </c>
      <c r="CF7" s="76">
        <v>7</v>
      </c>
      <c r="CG7" s="77"/>
      <c r="CH7" s="76"/>
      <c r="CI7" s="78">
        <f t="shared" si="19"/>
        <v>7</v>
      </c>
      <c r="CJ7" s="76">
        <f>VLOOKUP(B7,[1]Sheet1!$C$8:$Q$26,15,0)</f>
        <v>7</v>
      </c>
      <c r="CK7" s="77"/>
      <c r="CL7" s="76"/>
      <c r="CM7" s="78">
        <f t="shared" si="20"/>
        <v>7</v>
      </c>
      <c r="CN7" s="79">
        <f t="shared" ref="CN7:CN24" si="24">ROUND(SUMPRODUCT(H7:CM7,$H$2:$CM$2)/$CN$5,2)</f>
        <v>7.37</v>
      </c>
      <c r="CO7" s="126"/>
      <c r="CP7" s="84"/>
      <c r="CQ7" s="125">
        <f t="shared" si="21"/>
        <v>0</v>
      </c>
      <c r="CR7" s="125">
        <f t="shared" si="22"/>
        <v>0</v>
      </c>
      <c r="CS7" s="84" t="str">
        <f t="shared" si="23"/>
        <v>HOÃN CNTN</v>
      </c>
    </row>
    <row r="8" spans="1:97" s="127" customFormat="1" ht="18" customHeight="1">
      <c r="A8" s="131">
        <v>3</v>
      </c>
      <c r="B8" s="133">
        <v>2031110127</v>
      </c>
      <c r="C8" s="128" t="s">
        <v>101</v>
      </c>
      <c r="D8" s="129" t="s">
        <v>102</v>
      </c>
      <c r="E8" s="158" t="s">
        <v>91</v>
      </c>
      <c r="F8" s="44" t="s">
        <v>94</v>
      </c>
      <c r="G8" s="45"/>
      <c r="H8" s="76">
        <v>7</v>
      </c>
      <c r="I8" s="77"/>
      <c r="J8" s="76"/>
      <c r="K8" s="78">
        <f t="shared" si="0"/>
        <v>7</v>
      </c>
      <c r="L8" s="76">
        <v>5.5</v>
      </c>
      <c r="M8" s="77"/>
      <c r="N8" s="76"/>
      <c r="O8" s="78">
        <f t="shared" si="1"/>
        <v>5.5</v>
      </c>
      <c r="P8" s="76">
        <v>5.9</v>
      </c>
      <c r="Q8" s="77"/>
      <c r="R8" s="76"/>
      <c r="S8" s="78">
        <f t="shared" si="2"/>
        <v>5.9</v>
      </c>
      <c r="T8" s="76">
        <v>4.8</v>
      </c>
      <c r="U8" s="77"/>
      <c r="V8" s="76"/>
      <c r="W8" s="78">
        <f t="shared" si="3"/>
        <v>4.8</v>
      </c>
      <c r="X8" s="76">
        <v>5.6</v>
      </c>
      <c r="Y8" s="77"/>
      <c r="Z8" s="76"/>
      <c r="AA8" s="78">
        <f t="shared" si="4"/>
        <v>5.6</v>
      </c>
      <c r="AB8" s="76">
        <v>8.3000000000000007</v>
      </c>
      <c r="AC8" s="77"/>
      <c r="AD8" s="76"/>
      <c r="AE8" s="78">
        <f t="shared" si="5"/>
        <v>8.3000000000000007</v>
      </c>
      <c r="AF8" s="76">
        <v>6.5</v>
      </c>
      <c r="AG8" s="77"/>
      <c r="AH8" s="76"/>
      <c r="AI8" s="78">
        <f t="shared" si="6"/>
        <v>6.5</v>
      </c>
      <c r="AJ8" s="76">
        <v>8.6</v>
      </c>
      <c r="AK8" s="77"/>
      <c r="AL8" s="76"/>
      <c r="AM8" s="78">
        <f t="shared" si="7"/>
        <v>8.6</v>
      </c>
      <c r="AN8" s="124">
        <v>7.7</v>
      </c>
      <c r="AO8" s="77"/>
      <c r="AP8" s="76"/>
      <c r="AQ8" s="78">
        <f t="shared" si="8"/>
        <v>7.7</v>
      </c>
      <c r="AR8" s="76">
        <v>8.6999999999999993</v>
      </c>
      <c r="AS8" s="77"/>
      <c r="AT8" s="76"/>
      <c r="AU8" s="78">
        <f t="shared" si="9"/>
        <v>8.6999999999999993</v>
      </c>
      <c r="AV8" s="162">
        <v>6.6</v>
      </c>
      <c r="AW8" s="77"/>
      <c r="AX8" s="76"/>
      <c r="AY8" s="78">
        <f t="shared" si="10"/>
        <v>6.6</v>
      </c>
      <c r="AZ8" s="76">
        <v>5.2</v>
      </c>
      <c r="BA8" s="77"/>
      <c r="BB8" s="76"/>
      <c r="BC8" s="78">
        <f t="shared" si="11"/>
        <v>5.2</v>
      </c>
      <c r="BD8" s="76">
        <v>7.1</v>
      </c>
      <c r="BE8" s="77"/>
      <c r="BF8" s="76"/>
      <c r="BG8" s="78">
        <f t="shared" si="12"/>
        <v>7.1</v>
      </c>
      <c r="BH8" s="76">
        <v>8.1</v>
      </c>
      <c r="BI8" s="77"/>
      <c r="BJ8" s="76"/>
      <c r="BK8" s="78">
        <f t="shared" si="13"/>
        <v>8.1</v>
      </c>
      <c r="BL8" s="76">
        <v>7.2</v>
      </c>
      <c r="BM8" s="77"/>
      <c r="BN8" s="76"/>
      <c r="BO8" s="78">
        <f t="shared" si="14"/>
        <v>7.2</v>
      </c>
      <c r="BP8" s="76">
        <v>6.3</v>
      </c>
      <c r="BQ8" s="77"/>
      <c r="BR8" s="76"/>
      <c r="BS8" s="78">
        <f t="shared" si="15"/>
        <v>6.3</v>
      </c>
      <c r="BT8" s="76">
        <v>6.9</v>
      </c>
      <c r="BU8" s="77"/>
      <c r="BV8" s="76"/>
      <c r="BW8" s="78">
        <f t="shared" si="16"/>
        <v>6.9</v>
      </c>
      <c r="BX8" s="76">
        <v>5.9</v>
      </c>
      <c r="BY8" s="77"/>
      <c r="BZ8" s="76"/>
      <c r="CA8" s="78">
        <f t="shared" si="17"/>
        <v>5.9</v>
      </c>
      <c r="CB8" s="76">
        <v>5.5</v>
      </c>
      <c r="CC8" s="77"/>
      <c r="CD8" s="76"/>
      <c r="CE8" s="78">
        <f t="shared" si="18"/>
        <v>5.5</v>
      </c>
      <c r="CF8" s="76">
        <v>6.6</v>
      </c>
      <c r="CG8" s="77"/>
      <c r="CH8" s="76"/>
      <c r="CI8" s="78">
        <f t="shared" si="19"/>
        <v>6.6</v>
      </c>
      <c r="CJ8" s="76">
        <f>VLOOKUP(B8,[1]Sheet1!$C$8:$Q$26,15,0)</f>
        <v>8.6999999999999993</v>
      </c>
      <c r="CK8" s="77"/>
      <c r="CL8" s="76"/>
      <c r="CM8" s="78">
        <f t="shared" si="20"/>
        <v>8.6999999999999993</v>
      </c>
      <c r="CN8" s="79">
        <f t="shared" si="24"/>
        <v>6.77</v>
      </c>
      <c r="CO8" s="126"/>
      <c r="CP8" s="84"/>
      <c r="CQ8" s="125">
        <f t="shared" si="21"/>
        <v>0</v>
      </c>
      <c r="CR8" s="125">
        <f t="shared" si="22"/>
        <v>0</v>
      </c>
      <c r="CS8" s="84" t="str">
        <f t="shared" si="23"/>
        <v>HOÃN CNTN</v>
      </c>
    </row>
    <row r="9" spans="1:97" s="127" customFormat="1" ht="18" customHeight="1">
      <c r="A9" s="131">
        <v>4</v>
      </c>
      <c r="B9" s="133">
        <v>2031110128</v>
      </c>
      <c r="C9" s="128" t="s">
        <v>103</v>
      </c>
      <c r="D9" s="129" t="s">
        <v>102</v>
      </c>
      <c r="E9" s="158" t="s">
        <v>91</v>
      </c>
      <c r="F9" s="44">
        <v>32966</v>
      </c>
      <c r="G9" s="45"/>
      <c r="H9" s="76">
        <v>6.9</v>
      </c>
      <c r="I9" s="77"/>
      <c r="J9" s="76"/>
      <c r="K9" s="78">
        <f t="shared" si="0"/>
        <v>6.9</v>
      </c>
      <c r="L9" s="76">
        <v>7</v>
      </c>
      <c r="M9" s="77"/>
      <c r="N9" s="76"/>
      <c r="O9" s="78">
        <f t="shared" si="1"/>
        <v>7</v>
      </c>
      <c r="P9" s="76">
        <v>7.1</v>
      </c>
      <c r="Q9" s="77"/>
      <c r="R9" s="76"/>
      <c r="S9" s="78">
        <f t="shared" si="2"/>
        <v>7.1</v>
      </c>
      <c r="T9" s="76">
        <v>0</v>
      </c>
      <c r="U9" s="77"/>
      <c r="V9" s="76"/>
      <c r="W9" s="78">
        <f t="shared" si="3"/>
        <v>0</v>
      </c>
      <c r="X9" s="76">
        <v>6.5</v>
      </c>
      <c r="Y9" s="77"/>
      <c r="Z9" s="76"/>
      <c r="AA9" s="78">
        <f t="shared" si="4"/>
        <v>6.5</v>
      </c>
      <c r="AB9" s="76">
        <v>8.6999999999999993</v>
      </c>
      <c r="AC9" s="77"/>
      <c r="AD9" s="76"/>
      <c r="AE9" s="78">
        <f t="shared" si="5"/>
        <v>8.6999999999999993</v>
      </c>
      <c r="AF9" s="76">
        <v>7.3</v>
      </c>
      <c r="AG9" s="77"/>
      <c r="AH9" s="76"/>
      <c r="AI9" s="78">
        <f t="shared" si="6"/>
        <v>7.3</v>
      </c>
      <c r="AJ9" s="76">
        <v>7.1</v>
      </c>
      <c r="AK9" s="77"/>
      <c r="AL9" s="76"/>
      <c r="AM9" s="78">
        <f t="shared" si="7"/>
        <v>7.1</v>
      </c>
      <c r="AN9" s="124">
        <v>8.3000000000000007</v>
      </c>
      <c r="AO9" s="77"/>
      <c r="AP9" s="76"/>
      <c r="AQ9" s="78">
        <f t="shared" si="8"/>
        <v>8.3000000000000007</v>
      </c>
      <c r="AR9" s="76">
        <v>8.5</v>
      </c>
      <c r="AS9" s="77"/>
      <c r="AT9" s="76"/>
      <c r="AU9" s="78">
        <f t="shared" si="9"/>
        <v>8.5</v>
      </c>
      <c r="AV9" s="162">
        <v>7.1</v>
      </c>
      <c r="AW9" s="77"/>
      <c r="AX9" s="76"/>
      <c r="AY9" s="78">
        <f t="shared" si="10"/>
        <v>7.1</v>
      </c>
      <c r="AZ9" s="76">
        <v>6.4</v>
      </c>
      <c r="BA9" s="77"/>
      <c r="BB9" s="76"/>
      <c r="BC9" s="78">
        <f t="shared" si="11"/>
        <v>6.4</v>
      </c>
      <c r="BD9" s="76">
        <v>7.4</v>
      </c>
      <c r="BE9" s="77"/>
      <c r="BF9" s="76"/>
      <c r="BG9" s="78">
        <f t="shared" si="12"/>
        <v>7.4</v>
      </c>
      <c r="BH9" s="76">
        <v>7.7</v>
      </c>
      <c r="BI9" s="77"/>
      <c r="BJ9" s="76"/>
      <c r="BK9" s="78">
        <f t="shared" si="13"/>
        <v>7.7</v>
      </c>
      <c r="BL9" s="76">
        <v>8</v>
      </c>
      <c r="BM9" s="77"/>
      <c r="BN9" s="76"/>
      <c r="BO9" s="78">
        <f t="shared" si="14"/>
        <v>8</v>
      </c>
      <c r="BP9" s="76">
        <v>6.3</v>
      </c>
      <c r="BQ9" s="77"/>
      <c r="BR9" s="76"/>
      <c r="BS9" s="78">
        <f t="shared" si="15"/>
        <v>6.3</v>
      </c>
      <c r="BT9" s="76">
        <v>6.6</v>
      </c>
      <c r="BU9" s="77"/>
      <c r="BV9" s="76"/>
      <c r="BW9" s="78">
        <f t="shared" si="16"/>
        <v>6.6</v>
      </c>
      <c r="BX9" s="76">
        <v>5.6</v>
      </c>
      <c r="BY9" s="77"/>
      <c r="BZ9" s="76"/>
      <c r="CA9" s="78">
        <f t="shared" si="17"/>
        <v>5.6</v>
      </c>
      <c r="CB9" s="76">
        <v>5.3</v>
      </c>
      <c r="CC9" s="77"/>
      <c r="CD9" s="76"/>
      <c r="CE9" s="78">
        <f t="shared" si="18"/>
        <v>5.3</v>
      </c>
      <c r="CF9" s="76">
        <v>7.9</v>
      </c>
      <c r="CG9" s="77"/>
      <c r="CH9" s="76"/>
      <c r="CI9" s="78">
        <f t="shared" si="19"/>
        <v>7.9</v>
      </c>
      <c r="CJ9" s="76">
        <f>VLOOKUP(B9,[1]Sheet1!$C$8:$Q$26,15,0)</f>
        <v>7.2</v>
      </c>
      <c r="CK9" s="77"/>
      <c r="CL9" s="76"/>
      <c r="CM9" s="78">
        <f t="shared" si="20"/>
        <v>7.2</v>
      </c>
      <c r="CN9" s="79">
        <f t="shared" si="24"/>
        <v>6.77</v>
      </c>
      <c r="CO9" s="126"/>
      <c r="CP9" s="84"/>
      <c r="CQ9" s="125">
        <f t="shared" si="21"/>
        <v>1</v>
      </c>
      <c r="CR9" s="125">
        <f t="shared" si="22"/>
        <v>3</v>
      </c>
      <c r="CS9" s="84" t="str">
        <f t="shared" si="23"/>
        <v>HOÃN CNTN</v>
      </c>
    </row>
    <row r="10" spans="1:97" s="127" customFormat="1" ht="18" customHeight="1">
      <c r="A10" s="131">
        <v>5</v>
      </c>
      <c r="B10" s="133">
        <v>2031110129</v>
      </c>
      <c r="C10" s="128" t="s">
        <v>104</v>
      </c>
      <c r="D10" s="129" t="s">
        <v>105</v>
      </c>
      <c r="E10" s="158" t="s">
        <v>91</v>
      </c>
      <c r="F10" s="44">
        <v>30630</v>
      </c>
      <c r="G10" s="45"/>
      <c r="H10" s="76">
        <v>6.9</v>
      </c>
      <c r="I10" s="77"/>
      <c r="J10" s="76"/>
      <c r="K10" s="78">
        <f t="shared" si="0"/>
        <v>6.9</v>
      </c>
      <c r="L10" s="76">
        <v>7</v>
      </c>
      <c r="M10" s="77"/>
      <c r="N10" s="76"/>
      <c r="O10" s="78">
        <f t="shared" si="1"/>
        <v>7</v>
      </c>
      <c r="P10" s="76">
        <v>7.5</v>
      </c>
      <c r="Q10" s="77"/>
      <c r="R10" s="76"/>
      <c r="S10" s="78">
        <f t="shared" si="2"/>
        <v>7.5</v>
      </c>
      <c r="T10" s="76">
        <v>4.5</v>
      </c>
      <c r="U10" s="77"/>
      <c r="V10" s="76"/>
      <c r="W10" s="78">
        <f t="shared" si="3"/>
        <v>4.5</v>
      </c>
      <c r="X10" s="76">
        <v>6.4</v>
      </c>
      <c r="Y10" s="77"/>
      <c r="Z10" s="76"/>
      <c r="AA10" s="78">
        <f t="shared" si="4"/>
        <v>6.4</v>
      </c>
      <c r="AB10" s="76">
        <v>8</v>
      </c>
      <c r="AC10" s="77"/>
      <c r="AD10" s="76"/>
      <c r="AE10" s="78">
        <f t="shared" si="5"/>
        <v>8</v>
      </c>
      <c r="AF10" s="76">
        <v>7.3</v>
      </c>
      <c r="AG10" s="77"/>
      <c r="AH10" s="76"/>
      <c r="AI10" s="78">
        <f t="shared" si="6"/>
        <v>7.3</v>
      </c>
      <c r="AJ10" s="76">
        <v>7.6</v>
      </c>
      <c r="AK10" s="77"/>
      <c r="AL10" s="76"/>
      <c r="AM10" s="78">
        <f t="shared" si="7"/>
        <v>7.6</v>
      </c>
      <c r="AN10" s="124">
        <v>8</v>
      </c>
      <c r="AO10" s="77"/>
      <c r="AP10" s="76"/>
      <c r="AQ10" s="78">
        <f t="shared" si="8"/>
        <v>8</v>
      </c>
      <c r="AR10" s="76">
        <v>8.1999999999999993</v>
      </c>
      <c r="AS10" s="77"/>
      <c r="AT10" s="76"/>
      <c r="AU10" s="78">
        <f t="shared" si="9"/>
        <v>8.1999999999999993</v>
      </c>
      <c r="AV10" s="162">
        <v>7.1</v>
      </c>
      <c r="AW10" s="77"/>
      <c r="AX10" s="76"/>
      <c r="AY10" s="78">
        <f t="shared" si="10"/>
        <v>7.1</v>
      </c>
      <c r="AZ10" s="76">
        <v>6.5</v>
      </c>
      <c r="BA10" s="77"/>
      <c r="BB10" s="76"/>
      <c r="BC10" s="78">
        <f t="shared" si="11"/>
        <v>6.5</v>
      </c>
      <c r="BD10" s="76">
        <v>7.1</v>
      </c>
      <c r="BE10" s="77"/>
      <c r="BF10" s="76"/>
      <c r="BG10" s="78">
        <f t="shared" si="12"/>
        <v>7.1</v>
      </c>
      <c r="BH10" s="76">
        <v>8.4</v>
      </c>
      <c r="BI10" s="77"/>
      <c r="BJ10" s="76"/>
      <c r="BK10" s="78">
        <f t="shared" si="13"/>
        <v>8.4</v>
      </c>
      <c r="BL10" s="76">
        <v>8.1999999999999993</v>
      </c>
      <c r="BM10" s="77"/>
      <c r="BN10" s="76"/>
      <c r="BO10" s="78">
        <f t="shared" si="14"/>
        <v>8.1999999999999993</v>
      </c>
      <c r="BP10" s="76">
        <v>7.8</v>
      </c>
      <c r="BQ10" s="77"/>
      <c r="BR10" s="76"/>
      <c r="BS10" s="78">
        <f t="shared" si="15"/>
        <v>7.8</v>
      </c>
      <c r="BT10" s="76">
        <v>6.6</v>
      </c>
      <c r="BU10" s="77"/>
      <c r="BV10" s="76"/>
      <c r="BW10" s="78">
        <f t="shared" si="16"/>
        <v>6.6</v>
      </c>
      <c r="BX10" s="76">
        <v>5.9</v>
      </c>
      <c r="BY10" s="77"/>
      <c r="BZ10" s="76"/>
      <c r="CA10" s="78">
        <f t="shared" si="17"/>
        <v>5.9</v>
      </c>
      <c r="CB10" s="76">
        <v>5.4</v>
      </c>
      <c r="CC10" s="77"/>
      <c r="CD10" s="76"/>
      <c r="CE10" s="78">
        <f t="shared" si="18"/>
        <v>5.4</v>
      </c>
      <c r="CF10" s="76">
        <v>7</v>
      </c>
      <c r="CG10" s="77"/>
      <c r="CH10" s="76"/>
      <c r="CI10" s="78">
        <f t="shared" si="19"/>
        <v>7</v>
      </c>
      <c r="CJ10" s="76">
        <f>VLOOKUP(B10,[1]Sheet1!$C$8:$Q$26,15,0)</f>
        <v>7.2</v>
      </c>
      <c r="CK10" s="77"/>
      <c r="CL10" s="76"/>
      <c r="CM10" s="78">
        <f t="shared" si="20"/>
        <v>7.2</v>
      </c>
      <c r="CN10" s="79">
        <f t="shared" si="24"/>
        <v>7.09</v>
      </c>
      <c r="CO10" s="126"/>
      <c r="CP10" s="84"/>
      <c r="CQ10" s="125">
        <f t="shared" si="21"/>
        <v>0</v>
      </c>
      <c r="CR10" s="125">
        <f t="shared" si="22"/>
        <v>0</v>
      </c>
      <c r="CS10" s="84" t="str">
        <f t="shared" si="23"/>
        <v>HOÃN CNTN</v>
      </c>
    </row>
    <row r="11" spans="1:97" s="127" customFormat="1" ht="18" customHeight="1">
      <c r="A11" s="131">
        <v>6</v>
      </c>
      <c r="B11" s="133">
        <v>2031110130</v>
      </c>
      <c r="C11" s="128" t="s">
        <v>106</v>
      </c>
      <c r="D11" s="129" t="s">
        <v>107</v>
      </c>
      <c r="E11" s="158" t="s">
        <v>91</v>
      </c>
      <c r="F11" s="44">
        <v>30473</v>
      </c>
      <c r="G11" s="45"/>
      <c r="H11" s="76">
        <v>7.6</v>
      </c>
      <c r="I11" s="77"/>
      <c r="J11" s="76"/>
      <c r="K11" s="78">
        <f t="shared" si="0"/>
        <v>7.6</v>
      </c>
      <c r="L11" s="76">
        <v>5.7</v>
      </c>
      <c r="M11" s="77"/>
      <c r="N11" s="76"/>
      <c r="O11" s="78">
        <f t="shared" si="1"/>
        <v>5.7</v>
      </c>
      <c r="P11" s="76">
        <v>6.3</v>
      </c>
      <c r="Q11" s="77"/>
      <c r="R11" s="76"/>
      <c r="S11" s="78">
        <f t="shared" si="2"/>
        <v>6.3</v>
      </c>
      <c r="T11" s="76">
        <v>0</v>
      </c>
      <c r="U11" s="77"/>
      <c r="V11" s="76"/>
      <c r="W11" s="78">
        <f t="shared" si="3"/>
        <v>0</v>
      </c>
      <c r="X11" s="76">
        <v>7.1</v>
      </c>
      <c r="Y11" s="77"/>
      <c r="Z11" s="76"/>
      <c r="AA11" s="78">
        <f t="shared" si="4"/>
        <v>7.1</v>
      </c>
      <c r="AB11" s="76">
        <v>0</v>
      </c>
      <c r="AC11" s="77">
        <v>0</v>
      </c>
      <c r="AD11" s="76">
        <v>7.3</v>
      </c>
      <c r="AE11" s="78">
        <f t="shared" si="5"/>
        <v>7.3</v>
      </c>
      <c r="AF11" s="76">
        <v>7.9</v>
      </c>
      <c r="AG11" s="77"/>
      <c r="AH11" s="76"/>
      <c r="AI11" s="78">
        <f t="shared" si="6"/>
        <v>7.9</v>
      </c>
      <c r="AJ11" s="76">
        <v>8.8000000000000007</v>
      </c>
      <c r="AK11" s="77"/>
      <c r="AL11" s="76"/>
      <c r="AM11" s="78">
        <f t="shared" si="7"/>
        <v>8.8000000000000007</v>
      </c>
      <c r="AN11" s="124">
        <v>7.5</v>
      </c>
      <c r="AO11" s="77"/>
      <c r="AP11" s="76"/>
      <c r="AQ11" s="78">
        <f t="shared" si="8"/>
        <v>7.5</v>
      </c>
      <c r="AR11" s="76">
        <v>8.8000000000000007</v>
      </c>
      <c r="AS11" s="77"/>
      <c r="AT11" s="76"/>
      <c r="AU11" s="78">
        <f t="shared" si="9"/>
        <v>8.8000000000000007</v>
      </c>
      <c r="AV11" s="162">
        <v>7.1</v>
      </c>
      <c r="AW11" s="77"/>
      <c r="AX11" s="76"/>
      <c r="AY11" s="78">
        <f t="shared" si="10"/>
        <v>7.1</v>
      </c>
      <c r="AZ11" s="76">
        <v>4.5999999999999996</v>
      </c>
      <c r="BA11" s="77"/>
      <c r="BB11" s="76"/>
      <c r="BC11" s="78">
        <f t="shared" si="11"/>
        <v>4.5999999999999996</v>
      </c>
      <c r="BD11" s="76">
        <v>6.5</v>
      </c>
      <c r="BE11" s="77"/>
      <c r="BF11" s="76"/>
      <c r="BG11" s="78">
        <f t="shared" si="12"/>
        <v>6.5</v>
      </c>
      <c r="BH11" s="76">
        <v>8.4</v>
      </c>
      <c r="BI11" s="77"/>
      <c r="BJ11" s="76"/>
      <c r="BK11" s="78">
        <f t="shared" si="13"/>
        <v>8.4</v>
      </c>
      <c r="BL11" s="76">
        <v>8.1999999999999993</v>
      </c>
      <c r="BM11" s="77"/>
      <c r="BN11" s="76"/>
      <c r="BO11" s="78">
        <f t="shared" si="14"/>
        <v>8.1999999999999993</v>
      </c>
      <c r="BP11" s="76">
        <v>7.9</v>
      </c>
      <c r="BQ11" s="77"/>
      <c r="BR11" s="76"/>
      <c r="BS11" s="78">
        <f t="shared" si="15"/>
        <v>7.9</v>
      </c>
      <c r="BT11" s="76">
        <v>6.9</v>
      </c>
      <c r="BU11" s="77"/>
      <c r="BV11" s="76"/>
      <c r="BW11" s="78">
        <f t="shared" si="16"/>
        <v>6.9</v>
      </c>
      <c r="BX11" s="76">
        <v>5.6</v>
      </c>
      <c r="BY11" s="77"/>
      <c r="BZ11" s="76"/>
      <c r="CA11" s="78">
        <f t="shared" si="17"/>
        <v>5.6</v>
      </c>
      <c r="CB11" s="76">
        <v>5</v>
      </c>
      <c r="CC11" s="77"/>
      <c r="CD11" s="76"/>
      <c r="CE11" s="78">
        <f t="shared" si="18"/>
        <v>5</v>
      </c>
      <c r="CF11" s="76">
        <v>6.7</v>
      </c>
      <c r="CG11" s="77"/>
      <c r="CH11" s="76"/>
      <c r="CI11" s="78">
        <f t="shared" si="19"/>
        <v>6.7</v>
      </c>
      <c r="CJ11" s="76">
        <f>VLOOKUP(B11,[1]Sheet1!$C$8:$Q$26,15,0)</f>
        <v>7.2</v>
      </c>
      <c r="CK11" s="77"/>
      <c r="CL11" s="76"/>
      <c r="CM11" s="78">
        <f t="shared" si="20"/>
        <v>7.2</v>
      </c>
      <c r="CN11" s="79">
        <f t="shared" si="24"/>
        <v>6.67</v>
      </c>
      <c r="CO11" s="126"/>
      <c r="CP11" s="84"/>
      <c r="CQ11" s="125">
        <f t="shared" si="21"/>
        <v>1</v>
      </c>
      <c r="CR11" s="125">
        <f t="shared" si="22"/>
        <v>3</v>
      </c>
      <c r="CS11" s="84" t="str">
        <f t="shared" si="23"/>
        <v>HOÃN CNTN</v>
      </c>
    </row>
    <row r="12" spans="1:97" s="127" customFormat="1" ht="18" customHeight="1">
      <c r="A12" s="131">
        <v>7</v>
      </c>
      <c r="B12" s="133">
        <v>2031110131</v>
      </c>
      <c r="C12" s="128" t="s">
        <v>108</v>
      </c>
      <c r="D12" s="129" t="s">
        <v>109</v>
      </c>
      <c r="E12" s="158" t="s">
        <v>91</v>
      </c>
      <c r="F12" s="44">
        <v>33158</v>
      </c>
      <c r="G12" s="45"/>
      <c r="H12" s="76">
        <v>6.7</v>
      </c>
      <c r="I12" s="77"/>
      <c r="J12" s="76"/>
      <c r="K12" s="78">
        <f t="shared" si="0"/>
        <v>6.7</v>
      </c>
      <c r="L12" s="76">
        <v>6.7</v>
      </c>
      <c r="M12" s="77"/>
      <c r="N12" s="76"/>
      <c r="O12" s="78">
        <f t="shared" si="1"/>
        <v>6.7</v>
      </c>
      <c r="P12" s="76">
        <v>7.4</v>
      </c>
      <c r="Q12" s="77"/>
      <c r="R12" s="76"/>
      <c r="S12" s="78">
        <f t="shared" si="2"/>
        <v>7.4</v>
      </c>
      <c r="T12" s="76">
        <v>4.0999999999999996</v>
      </c>
      <c r="U12" s="77"/>
      <c r="V12" s="76"/>
      <c r="W12" s="78">
        <f t="shared" si="3"/>
        <v>4.0999999999999996</v>
      </c>
      <c r="X12" s="76">
        <v>5.0999999999999996</v>
      </c>
      <c r="Y12" s="77"/>
      <c r="Z12" s="76"/>
      <c r="AA12" s="78">
        <f t="shared" si="4"/>
        <v>5.0999999999999996</v>
      </c>
      <c r="AB12" s="76">
        <v>8.6999999999999993</v>
      </c>
      <c r="AC12" s="77"/>
      <c r="AD12" s="76"/>
      <c r="AE12" s="78">
        <f t="shared" si="5"/>
        <v>8.6999999999999993</v>
      </c>
      <c r="AF12" s="76">
        <v>7.7</v>
      </c>
      <c r="AG12" s="77"/>
      <c r="AH12" s="76"/>
      <c r="AI12" s="78">
        <f t="shared" si="6"/>
        <v>7.7</v>
      </c>
      <c r="AJ12" s="76">
        <v>8</v>
      </c>
      <c r="AK12" s="77"/>
      <c r="AL12" s="76"/>
      <c r="AM12" s="78">
        <f t="shared" si="7"/>
        <v>8</v>
      </c>
      <c r="AN12" s="124">
        <v>8</v>
      </c>
      <c r="AO12" s="77"/>
      <c r="AP12" s="76"/>
      <c r="AQ12" s="78">
        <f t="shared" si="8"/>
        <v>8</v>
      </c>
      <c r="AR12" s="76">
        <v>7.5</v>
      </c>
      <c r="AS12" s="77"/>
      <c r="AT12" s="76"/>
      <c r="AU12" s="78">
        <f t="shared" si="9"/>
        <v>7.5</v>
      </c>
      <c r="AV12" s="162">
        <v>6.8</v>
      </c>
      <c r="AW12" s="77"/>
      <c r="AX12" s="76"/>
      <c r="AY12" s="78">
        <f t="shared" si="10"/>
        <v>6.8</v>
      </c>
      <c r="AZ12" s="76">
        <v>6.7</v>
      </c>
      <c r="BA12" s="77"/>
      <c r="BB12" s="76"/>
      <c r="BC12" s="78">
        <f t="shared" si="11"/>
        <v>6.7</v>
      </c>
      <c r="BD12" s="76">
        <v>7.1</v>
      </c>
      <c r="BE12" s="77"/>
      <c r="BF12" s="76"/>
      <c r="BG12" s="78">
        <f t="shared" si="12"/>
        <v>7.1</v>
      </c>
      <c r="BH12" s="76">
        <v>8.4</v>
      </c>
      <c r="BI12" s="77"/>
      <c r="BJ12" s="76"/>
      <c r="BK12" s="78">
        <f t="shared" si="13"/>
        <v>8.4</v>
      </c>
      <c r="BL12" s="76">
        <v>7.5</v>
      </c>
      <c r="BM12" s="77"/>
      <c r="BN12" s="76"/>
      <c r="BO12" s="78">
        <f t="shared" si="14"/>
        <v>7.5</v>
      </c>
      <c r="BP12" s="76">
        <v>6</v>
      </c>
      <c r="BQ12" s="77"/>
      <c r="BR12" s="76"/>
      <c r="BS12" s="78">
        <f t="shared" si="15"/>
        <v>6</v>
      </c>
      <c r="BT12" s="76">
        <v>7.4</v>
      </c>
      <c r="BU12" s="77"/>
      <c r="BV12" s="76"/>
      <c r="BW12" s="78">
        <f t="shared" si="16"/>
        <v>7.4</v>
      </c>
      <c r="BX12" s="76">
        <v>7.3</v>
      </c>
      <c r="BY12" s="77"/>
      <c r="BZ12" s="76"/>
      <c r="CA12" s="78">
        <f t="shared" si="17"/>
        <v>7.3</v>
      </c>
      <c r="CB12" s="76">
        <v>5.3</v>
      </c>
      <c r="CC12" s="77"/>
      <c r="CD12" s="76"/>
      <c r="CE12" s="78">
        <f t="shared" si="18"/>
        <v>5.3</v>
      </c>
      <c r="CF12" s="76">
        <v>8.1</v>
      </c>
      <c r="CG12" s="77"/>
      <c r="CH12" s="76"/>
      <c r="CI12" s="78">
        <f t="shared" si="19"/>
        <v>8.1</v>
      </c>
      <c r="CJ12" s="76">
        <f>VLOOKUP(B12,[1]Sheet1!$C$8:$Q$26,15,0)</f>
        <v>7.7</v>
      </c>
      <c r="CK12" s="77"/>
      <c r="CL12" s="76"/>
      <c r="CM12" s="78">
        <f t="shared" si="20"/>
        <v>7.7</v>
      </c>
      <c r="CN12" s="79">
        <f t="shared" si="24"/>
        <v>7.05</v>
      </c>
      <c r="CO12" s="126"/>
      <c r="CP12" s="84"/>
      <c r="CQ12" s="125">
        <f t="shared" si="21"/>
        <v>0</v>
      </c>
      <c r="CR12" s="125">
        <f t="shared" si="22"/>
        <v>0</v>
      </c>
      <c r="CS12" s="84" t="str">
        <f t="shared" si="23"/>
        <v>HOÃN CNTN</v>
      </c>
    </row>
    <row r="13" spans="1:97" s="127" customFormat="1" ht="18" customHeight="1">
      <c r="A13" s="131">
        <v>8</v>
      </c>
      <c r="B13" s="133">
        <v>2031110132</v>
      </c>
      <c r="C13" s="128" t="s">
        <v>110</v>
      </c>
      <c r="D13" s="129" t="s">
        <v>111</v>
      </c>
      <c r="E13" s="158" t="s">
        <v>91</v>
      </c>
      <c r="F13" s="44">
        <v>29893</v>
      </c>
      <c r="G13" s="45"/>
      <c r="H13" s="76">
        <v>7</v>
      </c>
      <c r="I13" s="77"/>
      <c r="J13" s="76"/>
      <c r="K13" s="78">
        <f t="shared" si="0"/>
        <v>7</v>
      </c>
      <c r="L13" s="76">
        <v>7.7</v>
      </c>
      <c r="M13" s="77"/>
      <c r="N13" s="76"/>
      <c r="O13" s="78">
        <f t="shared" si="1"/>
        <v>7.7</v>
      </c>
      <c r="P13" s="76">
        <v>7.3</v>
      </c>
      <c r="Q13" s="77"/>
      <c r="R13" s="76"/>
      <c r="S13" s="78">
        <f t="shared" si="2"/>
        <v>7.3</v>
      </c>
      <c r="T13" s="76">
        <v>7.1</v>
      </c>
      <c r="U13" s="77"/>
      <c r="V13" s="76"/>
      <c r="W13" s="78">
        <f t="shared" si="3"/>
        <v>7.1</v>
      </c>
      <c r="X13" s="76">
        <v>5.0999999999999996</v>
      </c>
      <c r="Y13" s="77"/>
      <c r="Z13" s="76"/>
      <c r="AA13" s="78">
        <f t="shared" si="4"/>
        <v>5.0999999999999996</v>
      </c>
      <c r="AB13" s="76">
        <v>9</v>
      </c>
      <c r="AC13" s="77"/>
      <c r="AD13" s="76"/>
      <c r="AE13" s="78">
        <f t="shared" si="5"/>
        <v>9</v>
      </c>
      <c r="AF13" s="76">
        <v>7.1</v>
      </c>
      <c r="AG13" s="77"/>
      <c r="AH13" s="76"/>
      <c r="AI13" s="78">
        <f t="shared" si="6"/>
        <v>7.1</v>
      </c>
      <c r="AJ13" s="76">
        <v>9.6</v>
      </c>
      <c r="AK13" s="77"/>
      <c r="AL13" s="76"/>
      <c r="AM13" s="78">
        <f t="shared" si="7"/>
        <v>9.6</v>
      </c>
      <c r="AN13" s="124">
        <v>7.9</v>
      </c>
      <c r="AO13" s="77"/>
      <c r="AP13" s="76"/>
      <c r="AQ13" s="78">
        <f t="shared" si="8"/>
        <v>7.9</v>
      </c>
      <c r="AR13" s="76">
        <v>9</v>
      </c>
      <c r="AS13" s="77"/>
      <c r="AT13" s="76"/>
      <c r="AU13" s="78">
        <f t="shared" si="9"/>
        <v>9</v>
      </c>
      <c r="AV13" s="162">
        <v>7.3</v>
      </c>
      <c r="AW13" s="77"/>
      <c r="AX13" s="76"/>
      <c r="AY13" s="78">
        <f t="shared" si="10"/>
        <v>7.3</v>
      </c>
      <c r="AZ13" s="76">
        <v>5.4</v>
      </c>
      <c r="BA13" s="77"/>
      <c r="BB13" s="76"/>
      <c r="BC13" s="78">
        <f t="shared" si="11"/>
        <v>5.4</v>
      </c>
      <c r="BD13" s="76">
        <v>8.6</v>
      </c>
      <c r="BE13" s="77"/>
      <c r="BF13" s="76"/>
      <c r="BG13" s="78">
        <f t="shared" si="12"/>
        <v>8.6</v>
      </c>
      <c r="BH13" s="76">
        <v>7.8</v>
      </c>
      <c r="BI13" s="77"/>
      <c r="BJ13" s="76"/>
      <c r="BK13" s="78">
        <f t="shared" si="13"/>
        <v>7.8</v>
      </c>
      <c r="BL13" s="76">
        <v>8.1999999999999993</v>
      </c>
      <c r="BM13" s="77"/>
      <c r="BN13" s="76"/>
      <c r="BO13" s="78">
        <f t="shared" si="14"/>
        <v>8.1999999999999993</v>
      </c>
      <c r="BP13" s="76">
        <v>8</v>
      </c>
      <c r="BQ13" s="77"/>
      <c r="BR13" s="76"/>
      <c r="BS13" s="78">
        <f t="shared" si="15"/>
        <v>8</v>
      </c>
      <c r="BT13" s="76">
        <v>8.1</v>
      </c>
      <c r="BU13" s="77"/>
      <c r="BV13" s="76"/>
      <c r="BW13" s="78">
        <f t="shared" si="16"/>
        <v>8.1</v>
      </c>
      <c r="BX13" s="76">
        <v>6.9</v>
      </c>
      <c r="BY13" s="77"/>
      <c r="BZ13" s="76"/>
      <c r="CA13" s="78">
        <f t="shared" si="17"/>
        <v>6.9</v>
      </c>
      <c r="CB13" s="76">
        <v>5.4</v>
      </c>
      <c r="CC13" s="77"/>
      <c r="CD13" s="76"/>
      <c r="CE13" s="78">
        <f t="shared" si="18"/>
        <v>5.4</v>
      </c>
      <c r="CF13" s="76">
        <v>6.1</v>
      </c>
      <c r="CG13" s="77"/>
      <c r="CH13" s="76"/>
      <c r="CI13" s="78">
        <f t="shared" si="19"/>
        <v>6.1</v>
      </c>
      <c r="CJ13" s="76">
        <f>VLOOKUP(B13,[1]Sheet1!$C$8:$Q$26,15,0)</f>
        <v>8.6999999999999993</v>
      </c>
      <c r="CK13" s="77"/>
      <c r="CL13" s="76"/>
      <c r="CM13" s="78">
        <f t="shared" si="20"/>
        <v>8.6999999999999993</v>
      </c>
      <c r="CN13" s="79">
        <f t="shared" si="24"/>
        <v>7.54</v>
      </c>
      <c r="CO13" s="126"/>
      <c r="CP13" s="84"/>
      <c r="CQ13" s="125">
        <f t="shared" si="21"/>
        <v>0</v>
      </c>
      <c r="CR13" s="125">
        <f t="shared" si="22"/>
        <v>0</v>
      </c>
      <c r="CS13" s="84" t="str">
        <f t="shared" si="23"/>
        <v>HOÃN CNTN</v>
      </c>
    </row>
    <row r="14" spans="1:97" s="127" customFormat="1" ht="18" customHeight="1">
      <c r="A14" s="131">
        <v>9</v>
      </c>
      <c r="B14" s="163">
        <v>2031110133</v>
      </c>
      <c r="C14" s="128" t="s">
        <v>112</v>
      </c>
      <c r="D14" s="129" t="s">
        <v>113</v>
      </c>
      <c r="E14" s="158" t="s">
        <v>91</v>
      </c>
      <c r="F14" s="44">
        <v>31201</v>
      </c>
      <c r="G14" s="45"/>
      <c r="H14" s="76">
        <v>7.3</v>
      </c>
      <c r="I14" s="77"/>
      <c r="J14" s="76"/>
      <c r="K14" s="78">
        <f t="shared" si="0"/>
        <v>7.3</v>
      </c>
      <c r="L14" s="76">
        <v>7.6</v>
      </c>
      <c r="M14" s="77"/>
      <c r="N14" s="76"/>
      <c r="O14" s="78">
        <f t="shared" si="1"/>
        <v>7.6</v>
      </c>
      <c r="P14" s="76">
        <v>7.9</v>
      </c>
      <c r="Q14" s="77"/>
      <c r="R14" s="76"/>
      <c r="S14" s="78">
        <f t="shared" si="2"/>
        <v>7.9</v>
      </c>
      <c r="T14" s="76">
        <v>5.3</v>
      </c>
      <c r="U14" s="77"/>
      <c r="V14" s="76"/>
      <c r="W14" s="78">
        <f t="shared" si="3"/>
        <v>5.3</v>
      </c>
      <c r="X14" s="76">
        <v>8</v>
      </c>
      <c r="Y14" s="77"/>
      <c r="Z14" s="76"/>
      <c r="AA14" s="78">
        <f t="shared" si="4"/>
        <v>8</v>
      </c>
      <c r="AB14" s="76">
        <v>8</v>
      </c>
      <c r="AC14" s="77"/>
      <c r="AD14" s="76"/>
      <c r="AE14" s="78">
        <f t="shared" si="5"/>
        <v>8</v>
      </c>
      <c r="AF14" s="76">
        <v>7.4</v>
      </c>
      <c r="AG14" s="77"/>
      <c r="AH14" s="76"/>
      <c r="AI14" s="78">
        <f t="shared" si="6"/>
        <v>7.4</v>
      </c>
      <c r="AJ14" s="76">
        <v>7.5</v>
      </c>
      <c r="AK14" s="77"/>
      <c r="AL14" s="76"/>
      <c r="AM14" s="78">
        <f t="shared" si="7"/>
        <v>7.5</v>
      </c>
      <c r="AN14" s="124">
        <v>8.3000000000000007</v>
      </c>
      <c r="AO14" s="77"/>
      <c r="AP14" s="76"/>
      <c r="AQ14" s="78">
        <f t="shared" si="8"/>
        <v>8.3000000000000007</v>
      </c>
      <c r="AR14" s="76">
        <v>8.5</v>
      </c>
      <c r="AS14" s="77"/>
      <c r="AT14" s="76"/>
      <c r="AU14" s="78">
        <f t="shared" si="9"/>
        <v>8.5</v>
      </c>
      <c r="AV14" s="162">
        <v>7.3</v>
      </c>
      <c r="AW14" s="77"/>
      <c r="AX14" s="76"/>
      <c r="AY14" s="78">
        <f t="shared" si="10"/>
        <v>7.3</v>
      </c>
      <c r="AZ14" s="76">
        <v>7.2</v>
      </c>
      <c r="BA14" s="77"/>
      <c r="BB14" s="76"/>
      <c r="BC14" s="78">
        <f t="shared" si="11"/>
        <v>7.2</v>
      </c>
      <c r="BD14" s="76">
        <v>8.4</v>
      </c>
      <c r="BE14" s="77"/>
      <c r="BF14" s="76"/>
      <c r="BG14" s="78">
        <f t="shared" si="12"/>
        <v>8.4</v>
      </c>
      <c r="BH14" s="76">
        <v>8.1999999999999993</v>
      </c>
      <c r="BI14" s="77"/>
      <c r="BJ14" s="76"/>
      <c r="BK14" s="78">
        <f t="shared" si="13"/>
        <v>8.1999999999999993</v>
      </c>
      <c r="BL14" s="76">
        <v>9</v>
      </c>
      <c r="BM14" s="77"/>
      <c r="BN14" s="76"/>
      <c r="BO14" s="78">
        <f t="shared" si="14"/>
        <v>9</v>
      </c>
      <c r="BP14" s="76">
        <v>7.1</v>
      </c>
      <c r="BQ14" s="77"/>
      <c r="BR14" s="76"/>
      <c r="BS14" s="78">
        <f t="shared" si="15"/>
        <v>7.1</v>
      </c>
      <c r="BT14" s="76">
        <v>6.4</v>
      </c>
      <c r="BU14" s="77"/>
      <c r="BV14" s="76"/>
      <c r="BW14" s="78">
        <f t="shared" si="16"/>
        <v>6.4</v>
      </c>
      <c r="BX14" s="76">
        <v>6.9</v>
      </c>
      <c r="BY14" s="77"/>
      <c r="BZ14" s="76"/>
      <c r="CA14" s="78">
        <f t="shared" si="17"/>
        <v>6.9</v>
      </c>
      <c r="CB14" s="76">
        <v>6.6</v>
      </c>
      <c r="CC14" s="77"/>
      <c r="CD14" s="76"/>
      <c r="CE14" s="78">
        <f t="shared" si="18"/>
        <v>6.6</v>
      </c>
      <c r="CF14" s="76">
        <v>9.8000000000000007</v>
      </c>
      <c r="CG14" s="77"/>
      <c r="CH14" s="76"/>
      <c r="CI14" s="78">
        <f t="shared" si="19"/>
        <v>9.8000000000000007</v>
      </c>
      <c r="CJ14" s="76">
        <f>VLOOKUP(B14,[1]Sheet1!$C$8:$Q$26,15,0)</f>
        <v>8.6999999999999993</v>
      </c>
      <c r="CK14" s="77"/>
      <c r="CL14" s="76"/>
      <c r="CM14" s="78">
        <f t="shared" si="20"/>
        <v>8.6999999999999993</v>
      </c>
      <c r="CN14" s="79">
        <f t="shared" si="24"/>
        <v>7.66</v>
      </c>
      <c r="CO14" s="126"/>
      <c r="CP14" s="84"/>
      <c r="CQ14" s="125">
        <f t="shared" si="21"/>
        <v>0</v>
      </c>
      <c r="CR14" s="125">
        <f t="shared" si="22"/>
        <v>0</v>
      </c>
      <c r="CS14" s="84" t="str">
        <f t="shared" si="23"/>
        <v>HOÃN CNTN</v>
      </c>
    </row>
    <row r="15" spans="1:97" s="127" customFormat="1" ht="18" customHeight="1">
      <c r="A15" s="131">
        <v>10</v>
      </c>
      <c r="B15" s="133">
        <v>2031110134</v>
      </c>
      <c r="C15" s="128" t="s">
        <v>114</v>
      </c>
      <c r="D15" s="129" t="s">
        <v>115</v>
      </c>
      <c r="E15" s="158" t="s">
        <v>91</v>
      </c>
      <c r="F15" s="44" t="s">
        <v>95</v>
      </c>
      <c r="G15" s="45"/>
      <c r="H15" s="76">
        <v>7.3</v>
      </c>
      <c r="I15" s="77"/>
      <c r="J15" s="76"/>
      <c r="K15" s="78">
        <f t="shared" si="0"/>
        <v>7.3</v>
      </c>
      <c r="L15" s="76">
        <v>6.2</v>
      </c>
      <c r="M15" s="77"/>
      <c r="N15" s="76"/>
      <c r="O15" s="78">
        <f t="shared" si="1"/>
        <v>6.2</v>
      </c>
      <c r="P15" s="76">
        <v>5.4</v>
      </c>
      <c r="Q15" s="77"/>
      <c r="R15" s="76"/>
      <c r="S15" s="78">
        <f t="shared" si="2"/>
        <v>5.4</v>
      </c>
      <c r="T15" s="76">
        <v>0</v>
      </c>
      <c r="U15" s="77"/>
      <c r="V15" s="76"/>
      <c r="W15" s="78">
        <f t="shared" si="3"/>
        <v>0</v>
      </c>
      <c r="X15" s="76">
        <v>7.5</v>
      </c>
      <c r="Y15" s="77"/>
      <c r="Z15" s="76"/>
      <c r="AA15" s="78">
        <f t="shared" si="4"/>
        <v>7.5</v>
      </c>
      <c r="AB15" s="76">
        <v>8</v>
      </c>
      <c r="AC15" s="77"/>
      <c r="AD15" s="76"/>
      <c r="AE15" s="78">
        <f t="shared" si="5"/>
        <v>8</v>
      </c>
      <c r="AF15" s="76">
        <v>8.1</v>
      </c>
      <c r="AG15" s="77"/>
      <c r="AH15" s="76"/>
      <c r="AI15" s="78">
        <f t="shared" si="6"/>
        <v>8.1</v>
      </c>
      <c r="AJ15" s="76">
        <v>8.4</v>
      </c>
      <c r="AK15" s="77"/>
      <c r="AL15" s="76"/>
      <c r="AM15" s="78">
        <f t="shared" si="7"/>
        <v>8.4</v>
      </c>
      <c r="AN15" s="124">
        <v>7.8</v>
      </c>
      <c r="AO15" s="77"/>
      <c r="AP15" s="76"/>
      <c r="AQ15" s="78">
        <f t="shared" si="8"/>
        <v>7.8</v>
      </c>
      <c r="AR15" s="76">
        <v>8.1</v>
      </c>
      <c r="AS15" s="77"/>
      <c r="AT15" s="76"/>
      <c r="AU15" s="78">
        <f t="shared" si="9"/>
        <v>8.1</v>
      </c>
      <c r="AV15" s="162">
        <v>7.6</v>
      </c>
      <c r="AW15" s="77"/>
      <c r="AX15" s="76"/>
      <c r="AY15" s="78">
        <f t="shared" si="10"/>
        <v>7.6</v>
      </c>
      <c r="AZ15" s="76">
        <v>6.4</v>
      </c>
      <c r="BA15" s="77"/>
      <c r="BB15" s="76"/>
      <c r="BC15" s="78">
        <f t="shared" si="11"/>
        <v>6.4</v>
      </c>
      <c r="BD15" s="76">
        <v>7.8</v>
      </c>
      <c r="BE15" s="77"/>
      <c r="BF15" s="76"/>
      <c r="BG15" s="78">
        <f t="shared" si="12"/>
        <v>7.8</v>
      </c>
      <c r="BH15" s="76">
        <v>8.4</v>
      </c>
      <c r="BI15" s="77"/>
      <c r="BJ15" s="76"/>
      <c r="BK15" s="78">
        <f t="shared" si="13"/>
        <v>8.4</v>
      </c>
      <c r="BL15" s="76">
        <v>8.5</v>
      </c>
      <c r="BM15" s="77"/>
      <c r="BN15" s="76"/>
      <c r="BO15" s="78">
        <f t="shared" si="14"/>
        <v>8.5</v>
      </c>
      <c r="BP15" s="76">
        <v>6.5</v>
      </c>
      <c r="BQ15" s="77"/>
      <c r="BR15" s="76"/>
      <c r="BS15" s="78">
        <f t="shared" si="15"/>
        <v>6.5</v>
      </c>
      <c r="BT15" s="76">
        <v>7.1</v>
      </c>
      <c r="BU15" s="77"/>
      <c r="BV15" s="76"/>
      <c r="BW15" s="78">
        <f t="shared" si="16"/>
        <v>7.1</v>
      </c>
      <c r="BX15" s="76">
        <v>6.2</v>
      </c>
      <c r="BY15" s="77"/>
      <c r="BZ15" s="76"/>
      <c r="CA15" s="78">
        <f t="shared" si="17"/>
        <v>6.2</v>
      </c>
      <c r="CB15" s="76">
        <v>5.9</v>
      </c>
      <c r="CC15" s="77"/>
      <c r="CD15" s="76"/>
      <c r="CE15" s="78">
        <f t="shared" si="18"/>
        <v>5.9</v>
      </c>
      <c r="CF15" s="76">
        <v>9</v>
      </c>
      <c r="CG15" s="77"/>
      <c r="CH15" s="76"/>
      <c r="CI15" s="78">
        <f t="shared" si="19"/>
        <v>9</v>
      </c>
      <c r="CJ15" s="76">
        <f>VLOOKUP(B15,[1]Sheet1!$C$8:$Q$26,15,0)</f>
        <v>7</v>
      </c>
      <c r="CK15" s="77"/>
      <c r="CL15" s="76"/>
      <c r="CM15" s="78">
        <f t="shared" si="20"/>
        <v>7</v>
      </c>
      <c r="CN15" s="79">
        <f t="shared" si="24"/>
        <v>6.91</v>
      </c>
      <c r="CO15" s="126"/>
      <c r="CP15" s="84"/>
      <c r="CQ15" s="125">
        <f t="shared" si="21"/>
        <v>1</v>
      </c>
      <c r="CR15" s="125">
        <f t="shared" si="22"/>
        <v>3</v>
      </c>
      <c r="CS15" s="84" t="str">
        <f t="shared" si="23"/>
        <v>HOÃN CNTN</v>
      </c>
    </row>
    <row r="16" spans="1:97" s="127" customFormat="1" ht="18" customHeight="1">
      <c r="A16" s="131">
        <v>11</v>
      </c>
      <c r="B16" s="133">
        <v>2030110135</v>
      </c>
      <c r="C16" s="128" t="s">
        <v>116</v>
      </c>
      <c r="D16" s="129" t="s">
        <v>117</v>
      </c>
      <c r="E16" s="158" t="s">
        <v>98</v>
      </c>
      <c r="F16" s="44">
        <v>30593</v>
      </c>
      <c r="G16" s="45"/>
      <c r="H16" s="76">
        <v>6.9</v>
      </c>
      <c r="I16" s="77"/>
      <c r="J16" s="76"/>
      <c r="K16" s="78">
        <f t="shared" si="0"/>
        <v>6.9</v>
      </c>
      <c r="L16" s="76">
        <v>6.8</v>
      </c>
      <c r="M16" s="77"/>
      <c r="N16" s="76"/>
      <c r="O16" s="78">
        <f t="shared" si="1"/>
        <v>6.8</v>
      </c>
      <c r="P16" s="76">
        <v>6.9</v>
      </c>
      <c r="Q16" s="77"/>
      <c r="R16" s="76"/>
      <c r="S16" s="78">
        <f t="shared" si="2"/>
        <v>6.9</v>
      </c>
      <c r="T16" s="76">
        <v>6</v>
      </c>
      <c r="U16" s="77"/>
      <c r="V16" s="76"/>
      <c r="W16" s="78">
        <f t="shared" si="3"/>
        <v>6</v>
      </c>
      <c r="X16" s="76">
        <v>7.3</v>
      </c>
      <c r="Y16" s="77"/>
      <c r="Z16" s="76"/>
      <c r="AA16" s="78">
        <f t="shared" si="4"/>
        <v>7.3</v>
      </c>
      <c r="AB16" s="76">
        <v>8</v>
      </c>
      <c r="AC16" s="77"/>
      <c r="AD16" s="76"/>
      <c r="AE16" s="78">
        <f t="shared" si="5"/>
        <v>8</v>
      </c>
      <c r="AF16" s="76">
        <v>6.8</v>
      </c>
      <c r="AG16" s="77"/>
      <c r="AH16" s="76"/>
      <c r="AI16" s="78">
        <f t="shared" si="6"/>
        <v>6.8</v>
      </c>
      <c r="AJ16" s="76">
        <v>6.9</v>
      </c>
      <c r="AK16" s="77"/>
      <c r="AL16" s="76"/>
      <c r="AM16" s="78">
        <f t="shared" si="7"/>
        <v>6.9</v>
      </c>
      <c r="AN16" s="124">
        <v>7.3</v>
      </c>
      <c r="AO16" s="77"/>
      <c r="AP16" s="76"/>
      <c r="AQ16" s="78">
        <f t="shared" si="8"/>
        <v>7.3</v>
      </c>
      <c r="AR16" s="76">
        <v>7.6</v>
      </c>
      <c r="AS16" s="77"/>
      <c r="AT16" s="76"/>
      <c r="AU16" s="78">
        <f t="shared" si="9"/>
        <v>7.6</v>
      </c>
      <c r="AV16" s="162">
        <v>6.9</v>
      </c>
      <c r="AW16" s="77"/>
      <c r="AX16" s="76"/>
      <c r="AY16" s="78">
        <f t="shared" si="10"/>
        <v>6.9</v>
      </c>
      <c r="AZ16" s="76">
        <v>6</v>
      </c>
      <c r="BA16" s="77"/>
      <c r="BB16" s="76"/>
      <c r="BC16" s="78">
        <f t="shared" si="11"/>
        <v>6</v>
      </c>
      <c r="BD16" s="76">
        <v>7</v>
      </c>
      <c r="BE16" s="77"/>
      <c r="BF16" s="76"/>
      <c r="BG16" s="78">
        <f t="shared" si="12"/>
        <v>7</v>
      </c>
      <c r="BH16" s="76">
        <v>8.9</v>
      </c>
      <c r="BI16" s="77"/>
      <c r="BJ16" s="76"/>
      <c r="BK16" s="78">
        <f t="shared" si="13"/>
        <v>8.9</v>
      </c>
      <c r="BL16" s="76">
        <v>8</v>
      </c>
      <c r="BM16" s="77"/>
      <c r="BN16" s="76"/>
      <c r="BO16" s="78">
        <f t="shared" si="14"/>
        <v>8</v>
      </c>
      <c r="BP16" s="76">
        <v>7.7</v>
      </c>
      <c r="BQ16" s="77"/>
      <c r="BR16" s="76"/>
      <c r="BS16" s="78">
        <f t="shared" si="15"/>
        <v>7.7</v>
      </c>
      <c r="BT16" s="76">
        <v>7.6</v>
      </c>
      <c r="BU16" s="77"/>
      <c r="BV16" s="76"/>
      <c r="BW16" s="78">
        <f t="shared" si="16"/>
        <v>7.6</v>
      </c>
      <c r="BX16" s="76">
        <v>6.3</v>
      </c>
      <c r="BY16" s="77"/>
      <c r="BZ16" s="76"/>
      <c r="CA16" s="78">
        <f t="shared" si="17"/>
        <v>6.3</v>
      </c>
      <c r="CB16" s="76">
        <v>5.7</v>
      </c>
      <c r="CC16" s="77"/>
      <c r="CD16" s="76"/>
      <c r="CE16" s="78">
        <f t="shared" si="18"/>
        <v>5.7</v>
      </c>
      <c r="CF16" s="76">
        <v>8.5</v>
      </c>
      <c r="CG16" s="77"/>
      <c r="CH16" s="76"/>
      <c r="CI16" s="78">
        <f t="shared" si="19"/>
        <v>8.5</v>
      </c>
      <c r="CJ16" s="76">
        <f>VLOOKUP(B16,[1]Sheet1!$C$8:$Q$26,15,0)</f>
        <v>8</v>
      </c>
      <c r="CK16" s="77"/>
      <c r="CL16" s="76"/>
      <c r="CM16" s="78">
        <f t="shared" si="20"/>
        <v>8</v>
      </c>
      <c r="CN16" s="79">
        <f t="shared" si="24"/>
        <v>7.18</v>
      </c>
      <c r="CO16" s="126"/>
      <c r="CP16" s="84"/>
      <c r="CQ16" s="125">
        <f t="shared" si="21"/>
        <v>0</v>
      </c>
      <c r="CR16" s="125">
        <f t="shared" si="22"/>
        <v>0</v>
      </c>
      <c r="CS16" s="84" t="str">
        <f t="shared" si="23"/>
        <v>HOÃN CNTN</v>
      </c>
    </row>
    <row r="17" spans="1:97" s="127" customFormat="1" ht="18" customHeight="1">
      <c r="A17" s="131">
        <v>12</v>
      </c>
      <c r="B17" s="133">
        <v>2030110136</v>
      </c>
      <c r="C17" s="128" t="s">
        <v>118</v>
      </c>
      <c r="D17" s="129" t="s">
        <v>119</v>
      </c>
      <c r="E17" s="158" t="s">
        <v>98</v>
      </c>
      <c r="F17" s="44">
        <v>31495</v>
      </c>
      <c r="G17" s="45"/>
      <c r="H17" s="76">
        <v>6.6</v>
      </c>
      <c r="I17" s="77"/>
      <c r="J17" s="76"/>
      <c r="K17" s="78">
        <f t="shared" si="0"/>
        <v>6.6</v>
      </c>
      <c r="L17" s="76">
        <v>7.9</v>
      </c>
      <c r="M17" s="77"/>
      <c r="N17" s="76"/>
      <c r="O17" s="78">
        <f t="shared" si="1"/>
        <v>7.9</v>
      </c>
      <c r="P17" s="76">
        <v>7.5</v>
      </c>
      <c r="Q17" s="77"/>
      <c r="R17" s="76"/>
      <c r="S17" s="78">
        <f t="shared" si="2"/>
        <v>7.5</v>
      </c>
      <c r="T17" s="76">
        <v>6.8</v>
      </c>
      <c r="U17" s="77"/>
      <c r="V17" s="76"/>
      <c r="W17" s="78">
        <f t="shared" si="3"/>
        <v>6.8</v>
      </c>
      <c r="X17" s="76">
        <v>5.3</v>
      </c>
      <c r="Y17" s="77"/>
      <c r="Z17" s="76"/>
      <c r="AA17" s="78">
        <f t="shared" si="4"/>
        <v>5.3</v>
      </c>
      <c r="AB17" s="76">
        <v>8</v>
      </c>
      <c r="AC17" s="77"/>
      <c r="AD17" s="76"/>
      <c r="AE17" s="78">
        <f t="shared" si="5"/>
        <v>8</v>
      </c>
      <c r="AF17" s="76">
        <v>7.3</v>
      </c>
      <c r="AG17" s="77"/>
      <c r="AH17" s="76"/>
      <c r="AI17" s="78">
        <f t="shared" si="6"/>
        <v>7.3</v>
      </c>
      <c r="AJ17" s="76">
        <v>7.5</v>
      </c>
      <c r="AK17" s="77"/>
      <c r="AL17" s="76"/>
      <c r="AM17" s="78">
        <f t="shared" si="7"/>
        <v>7.5</v>
      </c>
      <c r="AN17" s="124">
        <v>0</v>
      </c>
      <c r="AO17" s="77">
        <v>7.2</v>
      </c>
      <c r="AP17" s="76"/>
      <c r="AQ17" s="78">
        <f t="shared" si="8"/>
        <v>7.2</v>
      </c>
      <c r="AR17" s="76">
        <v>7.7</v>
      </c>
      <c r="AS17" s="77"/>
      <c r="AT17" s="76"/>
      <c r="AU17" s="78">
        <f t="shared" si="9"/>
        <v>7.7</v>
      </c>
      <c r="AV17" s="162">
        <v>6.3</v>
      </c>
      <c r="AW17" s="77"/>
      <c r="AX17" s="76"/>
      <c r="AY17" s="78">
        <f t="shared" si="10"/>
        <v>6.3</v>
      </c>
      <c r="AZ17" s="76">
        <v>5.3</v>
      </c>
      <c r="BA17" s="77"/>
      <c r="BB17" s="76"/>
      <c r="BC17" s="78">
        <f t="shared" si="11"/>
        <v>5.3</v>
      </c>
      <c r="BD17" s="76">
        <v>6.5</v>
      </c>
      <c r="BE17" s="77"/>
      <c r="BF17" s="76"/>
      <c r="BG17" s="78">
        <f t="shared" si="12"/>
        <v>6.5</v>
      </c>
      <c r="BH17" s="76">
        <v>8.6</v>
      </c>
      <c r="BI17" s="77"/>
      <c r="BJ17" s="76"/>
      <c r="BK17" s="78">
        <f t="shared" si="13"/>
        <v>8.6</v>
      </c>
      <c r="BL17" s="76">
        <v>8.9</v>
      </c>
      <c r="BM17" s="77"/>
      <c r="BN17" s="76"/>
      <c r="BO17" s="78">
        <f t="shared" si="14"/>
        <v>8.9</v>
      </c>
      <c r="BP17" s="76">
        <v>7</v>
      </c>
      <c r="BQ17" s="77"/>
      <c r="BR17" s="76"/>
      <c r="BS17" s="78">
        <f t="shared" si="15"/>
        <v>7</v>
      </c>
      <c r="BT17" s="76">
        <v>6.3</v>
      </c>
      <c r="BU17" s="77"/>
      <c r="BV17" s="76"/>
      <c r="BW17" s="78">
        <f t="shared" si="16"/>
        <v>6.3</v>
      </c>
      <c r="BX17" s="76">
        <v>6.3</v>
      </c>
      <c r="BY17" s="77"/>
      <c r="BZ17" s="76"/>
      <c r="CA17" s="78">
        <f t="shared" si="17"/>
        <v>6.3</v>
      </c>
      <c r="CB17" s="76">
        <v>5.6</v>
      </c>
      <c r="CC17" s="77"/>
      <c r="CD17" s="76"/>
      <c r="CE17" s="78">
        <f t="shared" si="18"/>
        <v>5.6</v>
      </c>
      <c r="CF17" s="76">
        <v>8.5</v>
      </c>
      <c r="CG17" s="77"/>
      <c r="CH17" s="76"/>
      <c r="CI17" s="78">
        <f t="shared" si="19"/>
        <v>8.5</v>
      </c>
      <c r="CJ17" s="76">
        <f>VLOOKUP(B17,[1]Sheet1!$C$8:$Q$26,15,0)</f>
        <v>7.9</v>
      </c>
      <c r="CK17" s="77"/>
      <c r="CL17" s="76"/>
      <c r="CM17" s="78">
        <f t="shared" si="20"/>
        <v>7.9</v>
      </c>
      <c r="CN17" s="79">
        <f t="shared" si="24"/>
        <v>7.15</v>
      </c>
      <c r="CO17" s="126"/>
      <c r="CP17" s="84"/>
      <c r="CQ17" s="125">
        <f t="shared" si="21"/>
        <v>0</v>
      </c>
      <c r="CR17" s="125">
        <f t="shared" si="22"/>
        <v>0</v>
      </c>
      <c r="CS17" s="84" t="str">
        <f t="shared" si="23"/>
        <v>HOÃN CNTN</v>
      </c>
    </row>
    <row r="18" spans="1:97" s="127" customFormat="1" ht="18" customHeight="1">
      <c r="A18" s="131">
        <v>13</v>
      </c>
      <c r="B18" s="163">
        <v>2031110137</v>
      </c>
      <c r="C18" s="128" t="s">
        <v>120</v>
      </c>
      <c r="D18" s="129" t="s">
        <v>121</v>
      </c>
      <c r="E18" s="158" t="s">
        <v>91</v>
      </c>
      <c r="F18" s="44">
        <v>32406</v>
      </c>
      <c r="G18" s="45"/>
      <c r="H18" s="76">
        <v>7.1</v>
      </c>
      <c r="I18" s="77"/>
      <c r="J18" s="76"/>
      <c r="K18" s="78">
        <f t="shared" si="0"/>
        <v>7.1</v>
      </c>
      <c r="L18" s="76">
        <v>7.5</v>
      </c>
      <c r="M18" s="77"/>
      <c r="N18" s="76"/>
      <c r="O18" s="78">
        <f t="shared" si="1"/>
        <v>7.5</v>
      </c>
      <c r="P18" s="76">
        <v>7.5</v>
      </c>
      <c r="Q18" s="77"/>
      <c r="R18" s="76"/>
      <c r="S18" s="78">
        <f t="shared" si="2"/>
        <v>7.5</v>
      </c>
      <c r="T18" s="76">
        <v>5.2</v>
      </c>
      <c r="U18" s="77"/>
      <c r="V18" s="76"/>
      <c r="W18" s="78">
        <f t="shared" si="3"/>
        <v>5.2</v>
      </c>
      <c r="X18" s="76">
        <v>7.2</v>
      </c>
      <c r="Y18" s="77"/>
      <c r="Z18" s="76"/>
      <c r="AA18" s="78">
        <f t="shared" si="4"/>
        <v>7.2</v>
      </c>
      <c r="AB18" s="76">
        <v>8</v>
      </c>
      <c r="AC18" s="77"/>
      <c r="AD18" s="76"/>
      <c r="AE18" s="78">
        <f t="shared" si="5"/>
        <v>8</v>
      </c>
      <c r="AF18" s="76">
        <v>6.5</v>
      </c>
      <c r="AG18" s="77"/>
      <c r="AH18" s="76"/>
      <c r="AI18" s="78">
        <f t="shared" si="6"/>
        <v>6.5</v>
      </c>
      <c r="AJ18" s="76">
        <v>6.7</v>
      </c>
      <c r="AK18" s="77"/>
      <c r="AL18" s="76"/>
      <c r="AM18" s="78">
        <f t="shared" si="7"/>
        <v>6.7</v>
      </c>
      <c r="AN18" s="124">
        <v>8.1</v>
      </c>
      <c r="AO18" s="77"/>
      <c r="AP18" s="76"/>
      <c r="AQ18" s="78">
        <f t="shared" si="8"/>
        <v>8.1</v>
      </c>
      <c r="AR18" s="76">
        <v>8.9</v>
      </c>
      <c r="AS18" s="77"/>
      <c r="AT18" s="76"/>
      <c r="AU18" s="78">
        <f t="shared" si="9"/>
        <v>8.9</v>
      </c>
      <c r="AV18" s="162">
        <v>0</v>
      </c>
      <c r="AW18" s="77">
        <v>7.6</v>
      </c>
      <c r="AX18" s="76"/>
      <c r="AY18" s="78">
        <f t="shared" si="10"/>
        <v>7.6</v>
      </c>
      <c r="AZ18" s="76">
        <v>6.3</v>
      </c>
      <c r="BA18" s="77"/>
      <c r="BB18" s="76"/>
      <c r="BC18" s="78">
        <f t="shared" si="11"/>
        <v>6.3</v>
      </c>
      <c r="BD18" s="76">
        <v>8.4</v>
      </c>
      <c r="BE18" s="77"/>
      <c r="BF18" s="76"/>
      <c r="BG18" s="78">
        <f t="shared" si="12"/>
        <v>8.4</v>
      </c>
      <c r="BH18" s="76">
        <v>8.3000000000000007</v>
      </c>
      <c r="BI18" s="77"/>
      <c r="BJ18" s="76"/>
      <c r="BK18" s="78">
        <f t="shared" si="13"/>
        <v>8.3000000000000007</v>
      </c>
      <c r="BL18" s="76">
        <v>8.6999999999999993</v>
      </c>
      <c r="BM18" s="77"/>
      <c r="BN18" s="76"/>
      <c r="BO18" s="78">
        <f t="shared" si="14"/>
        <v>8.6999999999999993</v>
      </c>
      <c r="BP18" s="76">
        <v>6</v>
      </c>
      <c r="BQ18" s="77"/>
      <c r="BR18" s="76"/>
      <c r="BS18" s="78">
        <f t="shared" si="15"/>
        <v>6</v>
      </c>
      <c r="BT18" s="76">
        <v>7.4</v>
      </c>
      <c r="BU18" s="77"/>
      <c r="BV18" s="76"/>
      <c r="BW18" s="78">
        <f t="shared" si="16"/>
        <v>7.4</v>
      </c>
      <c r="BX18" s="76">
        <v>7</v>
      </c>
      <c r="BY18" s="77"/>
      <c r="BZ18" s="76"/>
      <c r="CA18" s="78">
        <f t="shared" si="17"/>
        <v>7</v>
      </c>
      <c r="CB18" s="76">
        <v>5.6</v>
      </c>
      <c r="CC18" s="77"/>
      <c r="CD18" s="76"/>
      <c r="CE18" s="78">
        <f t="shared" si="18"/>
        <v>5.6</v>
      </c>
      <c r="CF18" s="76">
        <v>9.6999999999999993</v>
      </c>
      <c r="CG18" s="77"/>
      <c r="CH18" s="76"/>
      <c r="CI18" s="78">
        <f t="shared" si="19"/>
        <v>9.6999999999999993</v>
      </c>
      <c r="CJ18" s="76">
        <f>VLOOKUP(B18,[1]Sheet1!$C$8:$Q$26,15,0)</f>
        <v>7</v>
      </c>
      <c r="CK18" s="77"/>
      <c r="CL18" s="76"/>
      <c r="CM18" s="78">
        <f t="shared" si="20"/>
        <v>7</v>
      </c>
      <c r="CN18" s="79">
        <f t="shared" si="24"/>
        <v>7.38</v>
      </c>
      <c r="CO18" s="126"/>
      <c r="CP18" s="84"/>
      <c r="CQ18" s="125">
        <f t="shared" si="21"/>
        <v>0</v>
      </c>
      <c r="CR18" s="125">
        <f t="shared" si="22"/>
        <v>0</v>
      </c>
      <c r="CS18" s="84" t="str">
        <f t="shared" si="23"/>
        <v>HOÃN CNTN</v>
      </c>
    </row>
    <row r="19" spans="1:97" s="127" customFormat="1" ht="18" customHeight="1">
      <c r="A19" s="131">
        <v>14</v>
      </c>
      <c r="B19" s="133">
        <v>2031110138</v>
      </c>
      <c r="C19" s="128" t="s">
        <v>122</v>
      </c>
      <c r="D19" s="129" t="s">
        <v>123</v>
      </c>
      <c r="E19" s="158" t="s">
        <v>91</v>
      </c>
      <c r="F19" s="44">
        <v>31000</v>
      </c>
      <c r="G19" s="45"/>
      <c r="H19" s="76">
        <v>6.9</v>
      </c>
      <c r="I19" s="77"/>
      <c r="J19" s="76"/>
      <c r="K19" s="78">
        <f t="shared" si="0"/>
        <v>6.9</v>
      </c>
      <c r="L19" s="76">
        <v>7.7</v>
      </c>
      <c r="M19" s="77"/>
      <c r="N19" s="76"/>
      <c r="O19" s="78">
        <f t="shared" si="1"/>
        <v>7.7</v>
      </c>
      <c r="P19" s="76">
        <v>8.8000000000000007</v>
      </c>
      <c r="Q19" s="77"/>
      <c r="R19" s="76"/>
      <c r="S19" s="78">
        <f t="shared" si="2"/>
        <v>8.8000000000000007</v>
      </c>
      <c r="T19" s="76">
        <v>5.5</v>
      </c>
      <c r="U19" s="77"/>
      <c r="V19" s="76"/>
      <c r="W19" s="78">
        <f t="shared" si="3"/>
        <v>5.5</v>
      </c>
      <c r="X19" s="76">
        <v>5.4</v>
      </c>
      <c r="Y19" s="77"/>
      <c r="Z19" s="76"/>
      <c r="AA19" s="78">
        <f t="shared" si="4"/>
        <v>5.4</v>
      </c>
      <c r="AB19" s="76">
        <v>8.6999999999999993</v>
      </c>
      <c r="AC19" s="77"/>
      <c r="AD19" s="76"/>
      <c r="AE19" s="78">
        <f t="shared" si="5"/>
        <v>8.6999999999999993</v>
      </c>
      <c r="AF19" s="76">
        <v>7.8</v>
      </c>
      <c r="AG19" s="77"/>
      <c r="AH19" s="76"/>
      <c r="AI19" s="78">
        <f t="shared" si="6"/>
        <v>7.8</v>
      </c>
      <c r="AJ19" s="76">
        <v>7.6</v>
      </c>
      <c r="AK19" s="77"/>
      <c r="AL19" s="76"/>
      <c r="AM19" s="78">
        <f t="shared" si="7"/>
        <v>7.6</v>
      </c>
      <c r="AN19" s="124">
        <v>7.6</v>
      </c>
      <c r="AO19" s="77"/>
      <c r="AP19" s="76"/>
      <c r="AQ19" s="78">
        <f t="shared" si="8"/>
        <v>7.6</v>
      </c>
      <c r="AR19" s="76">
        <v>8.1999999999999993</v>
      </c>
      <c r="AS19" s="77"/>
      <c r="AT19" s="76"/>
      <c r="AU19" s="78">
        <f t="shared" si="9"/>
        <v>8.1999999999999993</v>
      </c>
      <c r="AV19" s="162">
        <v>8.1999999999999993</v>
      </c>
      <c r="AW19" s="77"/>
      <c r="AX19" s="76"/>
      <c r="AY19" s="78">
        <f t="shared" si="10"/>
        <v>8.1999999999999993</v>
      </c>
      <c r="AZ19" s="76">
        <v>6.6</v>
      </c>
      <c r="BA19" s="77"/>
      <c r="BB19" s="76"/>
      <c r="BC19" s="78">
        <f t="shared" si="11"/>
        <v>6.6</v>
      </c>
      <c r="BD19" s="76">
        <v>8.4</v>
      </c>
      <c r="BE19" s="77"/>
      <c r="BF19" s="76"/>
      <c r="BG19" s="78">
        <f t="shared" si="12"/>
        <v>8.4</v>
      </c>
      <c r="BH19" s="76">
        <v>8.1</v>
      </c>
      <c r="BI19" s="77"/>
      <c r="BJ19" s="76"/>
      <c r="BK19" s="78">
        <f t="shared" si="13"/>
        <v>8.1</v>
      </c>
      <c r="BL19" s="76">
        <v>8.3000000000000007</v>
      </c>
      <c r="BM19" s="77"/>
      <c r="BN19" s="76"/>
      <c r="BO19" s="78">
        <f t="shared" si="14"/>
        <v>8.3000000000000007</v>
      </c>
      <c r="BP19" s="76">
        <v>8.1</v>
      </c>
      <c r="BQ19" s="77"/>
      <c r="BR19" s="76"/>
      <c r="BS19" s="78">
        <f t="shared" si="15"/>
        <v>8.1</v>
      </c>
      <c r="BT19" s="76">
        <v>8.1</v>
      </c>
      <c r="BU19" s="77"/>
      <c r="BV19" s="76"/>
      <c r="BW19" s="78">
        <f t="shared" si="16"/>
        <v>8.1</v>
      </c>
      <c r="BX19" s="76">
        <v>6.9</v>
      </c>
      <c r="BY19" s="77"/>
      <c r="BZ19" s="76"/>
      <c r="CA19" s="78">
        <f t="shared" si="17"/>
        <v>6.9</v>
      </c>
      <c r="CB19" s="76">
        <v>5.5</v>
      </c>
      <c r="CC19" s="77"/>
      <c r="CD19" s="76"/>
      <c r="CE19" s="78">
        <f t="shared" si="18"/>
        <v>5.5</v>
      </c>
      <c r="CF19" s="76">
        <v>9.9</v>
      </c>
      <c r="CG19" s="77"/>
      <c r="CH19" s="76"/>
      <c r="CI19" s="78">
        <f t="shared" si="19"/>
        <v>9.9</v>
      </c>
      <c r="CJ19" s="76">
        <f>VLOOKUP(B19,[1]Sheet1!$C$8:$Q$26,15,0)</f>
        <v>7.2</v>
      </c>
      <c r="CK19" s="77"/>
      <c r="CL19" s="76"/>
      <c r="CM19" s="78">
        <f t="shared" si="20"/>
        <v>7.2</v>
      </c>
      <c r="CN19" s="79">
        <f t="shared" si="24"/>
        <v>7.62</v>
      </c>
      <c r="CO19" s="126"/>
      <c r="CP19" s="84"/>
      <c r="CQ19" s="125">
        <f t="shared" si="21"/>
        <v>0</v>
      </c>
      <c r="CR19" s="125">
        <f t="shared" si="22"/>
        <v>0</v>
      </c>
      <c r="CS19" s="84" t="str">
        <f t="shared" si="23"/>
        <v>HOÃN CNTN</v>
      </c>
    </row>
    <row r="20" spans="1:97" s="127" customFormat="1" ht="18" customHeight="1">
      <c r="A20" s="131">
        <v>15</v>
      </c>
      <c r="B20" s="133">
        <v>2031110139</v>
      </c>
      <c r="C20" s="128" t="s">
        <v>124</v>
      </c>
      <c r="D20" s="129" t="s">
        <v>125</v>
      </c>
      <c r="E20" s="158" t="s">
        <v>91</v>
      </c>
      <c r="F20" s="44">
        <v>31510</v>
      </c>
      <c r="G20" s="45"/>
      <c r="H20" s="76">
        <v>6.9</v>
      </c>
      <c r="I20" s="77"/>
      <c r="J20" s="76"/>
      <c r="K20" s="78">
        <f t="shared" si="0"/>
        <v>6.9</v>
      </c>
      <c r="L20" s="76">
        <v>6.4</v>
      </c>
      <c r="M20" s="77"/>
      <c r="N20" s="76"/>
      <c r="O20" s="78">
        <f t="shared" si="1"/>
        <v>6.4</v>
      </c>
      <c r="P20" s="76">
        <v>0</v>
      </c>
      <c r="Q20" s="77">
        <v>7.2</v>
      </c>
      <c r="R20" s="76"/>
      <c r="S20" s="78">
        <f t="shared" si="2"/>
        <v>7.2</v>
      </c>
      <c r="T20" s="76">
        <v>0</v>
      </c>
      <c r="U20" s="77"/>
      <c r="V20" s="76"/>
      <c r="W20" s="78">
        <f t="shared" si="3"/>
        <v>0</v>
      </c>
      <c r="X20" s="76">
        <v>6</v>
      </c>
      <c r="Y20" s="77"/>
      <c r="Z20" s="76"/>
      <c r="AA20" s="78">
        <f t="shared" si="4"/>
        <v>6</v>
      </c>
      <c r="AB20" s="76">
        <v>8</v>
      </c>
      <c r="AC20" s="77"/>
      <c r="AD20" s="76"/>
      <c r="AE20" s="78">
        <f t="shared" si="5"/>
        <v>8</v>
      </c>
      <c r="AF20" s="76">
        <v>7.2</v>
      </c>
      <c r="AG20" s="77"/>
      <c r="AH20" s="76"/>
      <c r="AI20" s="78">
        <f t="shared" si="6"/>
        <v>7.2</v>
      </c>
      <c r="AJ20" s="76">
        <v>7.3</v>
      </c>
      <c r="AK20" s="77"/>
      <c r="AL20" s="76"/>
      <c r="AM20" s="78">
        <f t="shared" si="7"/>
        <v>7.3</v>
      </c>
      <c r="AN20" s="124">
        <v>0</v>
      </c>
      <c r="AO20" s="77">
        <v>6.6</v>
      </c>
      <c r="AP20" s="76"/>
      <c r="AQ20" s="78">
        <f t="shared" si="8"/>
        <v>6.6</v>
      </c>
      <c r="AR20" s="76">
        <v>8</v>
      </c>
      <c r="AS20" s="77"/>
      <c r="AT20" s="76"/>
      <c r="AU20" s="78">
        <f t="shared" si="9"/>
        <v>8</v>
      </c>
      <c r="AV20" s="162">
        <v>0</v>
      </c>
      <c r="AW20" s="77">
        <v>6.5</v>
      </c>
      <c r="AX20" s="76"/>
      <c r="AY20" s="78">
        <f t="shared" si="10"/>
        <v>6.5</v>
      </c>
      <c r="AZ20" s="76">
        <v>0</v>
      </c>
      <c r="BA20" s="77"/>
      <c r="BB20" s="76"/>
      <c r="BC20" s="78">
        <f t="shared" si="11"/>
        <v>0</v>
      </c>
      <c r="BD20" s="76">
        <v>5.6</v>
      </c>
      <c r="BE20" s="77"/>
      <c r="BF20" s="76"/>
      <c r="BG20" s="78">
        <f t="shared" si="12"/>
        <v>5.6</v>
      </c>
      <c r="BH20" s="76">
        <v>8.4</v>
      </c>
      <c r="BI20" s="77"/>
      <c r="BJ20" s="76"/>
      <c r="BK20" s="78">
        <f t="shared" si="13"/>
        <v>8.4</v>
      </c>
      <c r="BL20" s="76">
        <v>8</v>
      </c>
      <c r="BM20" s="77"/>
      <c r="BN20" s="76"/>
      <c r="BO20" s="78">
        <f t="shared" si="14"/>
        <v>8</v>
      </c>
      <c r="BP20" s="76">
        <v>7</v>
      </c>
      <c r="BQ20" s="77"/>
      <c r="BR20" s="76"/>
      <c r="BS20" s="78">
        <f t="shared" si="15"/>
        <v>7</v>
      </c>
      <c r="BT20" s="76">
        <v>0</v>
      </c>
      <c r="BU20" s="77"/>
      <c r="BV20" s="76"/>
      <c r="BW20" s="78">
        <f t="shared" si="16"/>
        <v>0</v>
      </c>
      <c r="BX20" s="76">
        <v>0</v>
      </c>
      <c r="BY20" s="77"/>
      <c r="BZ20" s="76"/>
      <c r="CA20" s="78">
        <f t="shared" si="17"/>
        <v>0</v>
      </c>
      <c r="CB20" s="76">
        <v>5.0999999999999996</v>
      </c>
      <c r="CC20" s="77"/>
      <c r="CD20" s="76"/>
      <c r="CE20" s="78">
        <f t="shared" si="18"/>
        <v>5.0999999999999996</v>
      </c>
      <c r="CF20" s="76">
        <v>6.6</v>
      </c>
      <c r="CG20" s="77"/>
      <c r="CH20" s="76"/>
      <c r="CI20" s="78">
        <f t="shared" si="19"/>
        <v>6.6</v>
      </c>
      <c r="CJ20" s="76">
        <f>VLOOKUP(B20,[1]Sheet1!$C$8:$Q$26,15,0)</f>
        <v>0</v>
      </c>
      <c r="CK20" s="77"/>
      <c r="CL20" s="76"/>
      <c r="CM20" s="78">
        <f t="shared" si="20"/>
        <v>0</v>
      </c>
      <c r="CN20" s="79">
        <f t="shared" si="24"/>
        <v>5.3</v>
      </c>
      <c r="CO20" s="126"/>
      <c r="CP20" s="84"/>
      <c r="CQ20" s="125">
        <f t="shared" si="21"/>
        <v>4</v>
      </c>
      <c r="CR20" s="125">
        <f t="shared" si="22"/>
        <v>10</v>
      </c>
      <c r="CS20" s="84" t="str">
        <f t="shared" si="23"/>
        <v>HOÃN CNTN</v>
      </c>
    </row>
    <row r="21" spans="1:97" s="127" customFormat="1" ht="18" customHeight="1">
      <c r="A21" s="131">
        <v>16</v>
      </c>
      <c r="B21" s="133">
        <v>2031110140</v>
      </c>
      <c r="C21" s="128" t="s">
        <v>126</v>
      </c>
      <c r="D21" s="129" t="s">
        <v>127</v>
      </c>
      <c r="E21" s="158" t="s">
        <v>91</v>
      </c>
      <c r="F21" s="44">
        <v>33450</v>
      </c>
      <c r="G21" s="45"/>
      <c r="H21" s="76">
        <v>6.9</v>
      </c>
      <c r="I21" s="77"/>
      <c r="J21" s="76"/>
      <c r="K21" s="78">
        <f t="shared" si="0"/>
        <v>6.9</v>
      </c>
      <c r="L21" s="76">
        <v>7.4</v>
      </c>
      <c r="M21" s="77"/>
      <c r="N21" s="76"/>
      <c r="O21" s="78">
        <f t="shared" si="1"/>
        <v>7.4</v>
      </c>
      <c r="P21" s="76">
        <v>7.6</v>
      </c>
      <c r="Q21" s="77"/>
      <c r="R21" s="76"/>
      <c r="S21" s="78">
        <f t="shared" si="2"/>
        <v>7.6</v>
      </c>
      <c r="T21" s="76">
        <v>7</v>
      </c>
      <c r="U21" s="77"/>
      <c r="V21" s="76"/>
      <c r="W21" s="78">
        <f t="shared" si="3"/>
        <v>7</v>
      </c>
      <c r="X21" s="76">
        <v>5.8</v>
      </c>
      <c r="Y21" s="77"/>
      <c r="Z21" s="76"/>
      <c r="AA21" s="78">
        <f t="shared" si="4"/>
        <v>5.8</v>
      </c>
      <c r="AB21" s="76">
        <v>8</v>
      </c>
      <c r="AC21" s="77"/>
      <c r="AD21" s="76"/>
      <c r="AE21" s="78">
        <f t="shared" si="5"/>
        <v>8</v>
      </c>
      <c r="AF21" s="76">
        <v>6.9</v>
      </c>
      <c r="AG21" s="77"/>
      <c r="AH21" s="76"/>
      <c r="AI21" s="78">
        <f t="shared" si="6"/>
        <v>6.9</v>
      </c>
      <c r="AJ21" s="76">
        <v>7.6</v>
      </c>
      <c r="AK21" s="77"/>
      <c r="AL21" s="76"/>
      <c r="AM21" s="78">
        <f t="shared" si="7"/>
        <v>7.6</v>
      </c>
      <c r="AN21" s="124">
        <v>8.6</v>
      </c>
      <c r="AO21" s="77"/>
      <c r="AP21" s="76"/>
      <c r="AQ21" s="78">
        <f t="shared" si="8"/>
        <v>8.6</v>
      </c>
      <c r="AR21" s="76">
        <v>8.1</v>
      </c>
      <c r="AS21" s="77"/>
      <c r="AT21" s="76"/>
      <c r="AU21" s="78">
        <f t="shared" si="9"/>
        <v>8.1</v>
      </c>
      <c r="AV21" s="162">
        <v>7.9</v>
      </c>
      <c r="AW21" s="77"/>
      <c r="AX21" s="76"/>
      <c r="AY21" s="78">
        <f t="shared" si="10"/>
        <v>7.9</v>
      </c>
      <c r="AZ21" s="76">
        <v>6.9</v>
      </c>
      <c r="BA21" s="77"/>
      <c r="BB21" s="76"/>
      <c r="BC21" s="78">
        <f t="shared" si="11"/>
        <v>6.9</v>
      </c>
      <c r="BD21" s="76">
        <v>7.8</v>
      </c>
      <c r="BE21" s="77"/>
      <c r="BF21" s="76"/>
      <c r="BG21" s="78">
        <f t="shared" si="12"/>
        <v>7.8</v>
      </c>
      <c r="BH21" s="76">
        <v>8.4</v>
      </c>
      <c r="BI21" s="77"/>
      <c r="BJ21" s="76"/>
      <c r="BK21" s="78">
        <f t="shared" si="13"/>
        <v>8.4</v>
      </c>
      <c r="BL21" s="76">
        <v>8.5</v>
      </c>
      <c r="BM21" s="77"/>
      <c r="BN21" s="76"/>
      <c r="BO21" s="78">
        <f t="shared" si="14"/>
        <v>8.5</v>
      </c>
      <c r="BP21" s="76">
        <v>8.1</v>
      </c>
      <c r="BQ21" s="77"/>
      <c r="BR21" s="76"/>
      <c r="BS21" s="78">
        <f t="shared" si="15"/>
        <v>8.1</v>
      </c>
      <c r="BT21" s="76">
        <v>8.4</v>
      </c>
      <c r="BU21" s="77"/>
      <c r="BV21" s="76"/>
      <c r="BW21" s="78">
        <f t="shared" si="16"/>
        <v>8.4</v>
      </c>
      <c r="BX21" s="76">
        <v>6.2</v>
      </c>
      <c r="BY21" s="77"/>
      <c r="BZ21" s="76"/>
      <c r="CA21" s="78">
        <f t="shared" si="17"/>
        <v>6.2</v>
      </c>
      <c r="CB21" s="76">
        <v>5.9</v>
      </c>
      <c r="CC21" s="77"/>
      <c r="CD21" s="76"/>
      <c r="CE21" s="78">
        <f t="shared" si="18"/>
        <v>5.9</v>
      </c>
      <c r="CF21" s="76">
        <v>9.1999999999999993</v>
      </c>
      <c r="CG21" s="77"/>
      <c r="CH21" s="76"/>
      <c r="CI21" s="78">
        <f t="shared" si="19"/>
        <v>9.1999999999999993</v>
      </c>
      <c r="CJ21" s="76">
        <f>VLOOKUP(B21,[1]Sheet1!$C$8:$Q$26,15,0)</f>
        <v>8</v>
      </c>
      <c r="CK21" s="77"/>
      <c r="CL21" s="76"/>
      <c r="CM21" s="78">
        <f t="shared" si="20"/>
        <v>8</v>
      </c>
      <c r="CN21" s="79">
        <f t="shared" si="24"/>
        <v>7.62</v>
      </c>
      <c r="CO21" s="126"/>
      <c r="CP21" s="84"/>
      <c r="CQ21" s="125">
        <f t="shared" si="21"/>
        <v>0</v>
      </c>
      <c r="CR21" s="125">
        <f t="shared" si="22"/>
        <v>0</v>
      </c>
      <c r="CS21" s="84" t="str">
        <f t="shared" si="23"/>
        <v>HOÃN CNTN</v>
      </c>
    </row>
    <row r="22" spans="1:97" s="127" customFormat="1" ht="18" customHeight="1">
      <c r="A22" s="131">
        <v>17</v>
      </c>
      <c r="B22" s="133">
        <v>2031110141</v>
      </c>
      <c r="C22" s="128" t="s">
        <v>128</v>
      </c>
      <c r="D22" s="129" t="s">
        <v>129</v>
      </c>
      <c r="E22" s="158" t="s">
        <v>91</v>
      </c>
      <c r="F22" s="44">
        <v>30418</v>
      </c>
      <c r="G22" s="45"/>
      <c r="H22" s="76">
        <v>6.9</v>
      </c>
      <c r="I22" s="77"/>
      <c r="J22" s="76"/>
      <c r="K22" s="78">
        <f t="shared" si="0"/>
        <v>6.9</v>
      </c>
      <c r="L22" s="76">
        <v>6.8</v>
      </c>
      <c r="M22" s="77"/>
      <c r="N22" s="76"/>
      <c r="O22" s="78">
        <f t="shared" si="1"/>
        <v>6.8</v>
      </c>
      <c r="P22" s="76">
        <v>7.3</v>
      </c>
      <c r="Q22" s="77"/>
      <c r="R22" s="76"/>
      <c r="S22" s="78">
        <f t="shared" si="2"/>
        <v>7.3</v>
      </c>
      <c r="T22" s="76">
        <v>5.4</v>
      </c>
      <c r="U22" s="77"/>
      <c r="V22" s="76"/>
      <c r="W22" s="78">
        <f t="shared" si="3"/>
        <v>5.4</v>
      </c>
      <c r="X22" s="76">
        <v>5.6</v>
      </c>
      <c r="Y22" s="77"/>
      <c r="Z22" s="76"/>
      <c r="AA22" s="78">
        <f t="shared" si="4"/>
        <v>5.6</v>
      </c>
      <c r="AB22" s="76">
        <v>8.3000000000000007</v>
      </c>
      <c r="AC22" s="77"/>
      <c r="AD22" s="76"/>
      <c r="AE22" s="78">
        <f t="shared" si="5"/>
        <v>8.3000000000000007</v>
      </c>
      <c r="AF22" s="76">
        <v>7</v>
      </c>
      <c r="AG22" s="77"/>
      <c r="AH22" s="76"/>
      <c r="AI22" s="78">
        <f t="shared" si="6"/>
        <v>7</v>
      </c>
      <c r="AJ22" s="76">
        <v>8.1999999999999993</v>
      </c>
      <c r="AK22" s="77"/>
      <c r="AL22" s="76"/>
      <c r="AM22" s="78">
        <f t="shared" si="7"/>
        <v>8.1999999999999993</v>
      </c>
      <c r="AN22" s="124">
        <v>8.1</v>
      </c>
      <c r="AO22" s="77"/>
      <c r="AP22" s="76"/>
      <c r="AQ22" s="78">
        <f t="shared" si="8"/>
        <v>8.1</v>
      </c>
      <c r="AR22" s="76">
        <v>8.4</v>
      </c>
      <c r="AS22" s="77"/>
      <c r="AT22" s="76"/>
      <c r="AU22" s="78">
        <f t="shared" si="9"/>
        <v>8.4</v>
      </c>
      <c r="AV22" s="162">
        <v>8.6</v>
      </c>
      <c r="AW22" s="77"/>
      <c r="AX22" s="76"/>
      <c r="AY22" s="78">
        <f t="shared" si="10"/>
        <v>8.6</v>
      </c>
      <c r="AZ22" s="76">
        <v>6.9</v>
      </c>
      <c r="BA22" s="77"/>
      <c r="BB22" s="76"/>
      <c r="BC22" s="78">
        <f t="shared" si="11"/>
        <v>6.9</v>
      </c>
      <c r="BD22" s="76">
        <v>7.7</v>
      </c>
      <c r="BE22" s="77"/>
      <c r="BF22" s="76"/>
      <c r="BG22" s="78">
        <f t="shared" si="12"/>
        <v>7.7</v>
      </c>
      <c r="BH22" s="76">
        <v>8.1</v>
      </c>
      <c r="BI22" s="77"/>
      <c r="BJ22" s="76"/>
      <c r="BK22" s="78">
        <f t="shared" si="13"/>
        <v>8.1</v>
      </c>
      <c r="BL22" s="76">
        <v>8.4</v>
      </c>
      <c r="BM22" s="77"/>
      <c r="BN22" s="76"/>
      <c r="BO22" s="78">
        <f t="shared" si="14"/>
        <v>8.4</v>
      </c>
      <c r="BP22" s="76">
        <v>8</v>
      </c>
      <c r="BQ22" s="77"/>
      <c r="BR22" s="76"/>
      <c r="BS22" s="78">
        <f t="shared" si="15"/>
        <v>8</v>
      </c>
      <c r="BT22" s="76">
        <v>7.4</v>
      </c>
      <c r="BU22" s="77"/>
      <c r="BV22" s="76"/>
      <c r="BW22" s="78">
        <f t="shared" si="16"/>
        <v>7.4</v>
      </c>
      <c r="BX22" s="76">
        <v>6.6</v>
      </c>
      <c r="BY22" s="77"/>
      <c r="BZ22" s="76"/>
      <c r="CA22" s="78">
        <f t="shared" si="17"/>
        <v>6.6</v>
      </c>
      <c r="CB22" s="76">
        <v>5.3</v>
      </c>
      <c r="CC22" s="77"/>
      <c r="CD22" s="76"/>
      <c r="CE22" s="78">
        <f t="shared" si="18"/>
        <v>5.3</v>
      </c>
      <c r="CF22" s="76">
        <v>5.6</v>
      </c>
      <c r="CG22" s="77"/>
      <c r="CH22" s="76"/>
      <c r="CI22" s="78">
        <f t="shared" si="19"/>
        <v>5.6</v>
      </c>
      <c r="CJ22" s="76">
        <f>VLOOKUP(B22,[1]Sheet1!$C$8:$Q$26,15,0)</f>
        <v>7.2</v>
      </c>
      <c r="CK22" s="77"/>
      <c r="CL22" s="76"/>
      <c r="CM22" s="78">
        <f t="shared" si="20"/>
        <v>7.2</v>
      </c>
      <c r="CN22" s="79">
        <f t="shared" si="24"/>
        <v>7.25</v>
      </c>
      <c r="CO22" s="126"/>
      <c r="CP22" s="84"/>
      <c r="CQ22" s="125">
        <f t="shared" si="21"/>
        <v>0</v>
      </c>
      <c r="CR22" s="125">
        <f t="shared" si="22"/>
        <v>0</v>
      </c>
      <c r="CS22" s="84" t="str">
        <f t="shared" si="23"/>
        <v>HOÃN CNTN</v>
      </c>
    </row>
    <row r="23" spans="1:97" s="127" customFormat="1" ht="18" customHeight="1">
      <c r="A23" s="131">
        <v>18</v>
      </c>
      <c r="B23" s="133">
        <v>2031110142</v>
      </c>
      <c r="C23" s="128" t="s">
        <v>130</v>
      </c>
      <c r="D23" s="129" t="s">
        <v>131</v>
      </c>
      <c r="E23" s="158" t="s">
        <v>91</v>
      </c>
      <c r="F23" s="44">
        <v>31781</v>
      </c>
      <c r="G23" s="45"/>
      <c r="H23" s="76">
        <v>7.2</v>
      </c>
      <c r="I23" s="77"/>
      <c r="J23" s="76"/>
      <c r="K23" s="78">
        <f>MAX(H23:J23)</f>
        <v>7.2</v>
      </c>
      <c r="L23" s="76">
        <v>7.5</v>
      </c>
      <c r="M23" s="77"/>
      <c r="N23" s="76"/>
      <c r="O23" s="78">
        <f>MAX(L23:N23)</f>
        <v>7.5</v>
      </c>
      <c r="P23" s="76">
        <v>7.6</v>
      </c>
      <c r="Q23" s="77"/>
      <c r="R23" s="76"/>
      <c r="S23" s="78">
        <f>MAX(P23:R23)</f>
        <v>7.6</v>
      </c>
      <c r="T23" s="76">
        <v>5.4</v>
      </c>
      <c r="U23" s="77"/>
      <c r="V23" s="76"/>
      <c r="W23" s="78">
        <f>MAX(T23:V23)</f>
        <v>5.4</v>
      </c>
      <c r="X23" s="76">
        <v>6.3</v>
      </c>
      <c r="Y23" s="77"/>
      <c r="Z23" s="76"/>
      <c r="AA23" s="78">
        <f>MAX(X23:Z23)</f>
        <v>6.3</v>
      </c>
      <c r="AB23" s="76">
        <v>8</v>
      </c>
      <c r="AC23" s="77"/>
      <c r="AD23" s="76"/>
      <c r="AE23" s="78">
        <f>MAX(AB23:AD23)</f>
        <v>8</v>
      </c>
      <c r="AF23" s="76">
        <v>6.8</v>
      </c>
      <c r="AG23" s="77"/>
      <c r="AH23" s="76"/>
      <c r="AI23" s="78">
        <f>MAX(AF23:AH23)</f>
        <v>6.8</v>
      </c>
      <c r="AJ23" s="76">
        <v>7.4</v>
      </c>
      <c r="AK23" s="77"/>
      <c r="AL23" s="76"/>
      <c r="AM23" s="78">
        <f>MAX(AJ23:AL23)</f>
        <v>7.4</v>
      </c>
      <c r="AN23" s="124">
        <v>8.1</v>
      </c>
      <c r="AO23" s="77"/>
      <c r="AP23" s="76"/>
      <c r="AQ23" s="78">
        <f>MAX(AN23:AP23)</f>
        <v>8.1</v>
      </c>
      <c r="AR23" s="76">
        <v>8.1</v>
      </c>
      <c r="AS23" s="77"/>
      <c r="AT23" s="76"/>
      <c r="AU23" s="78">
        <f>MAX(AR23:AT23)</f>
        <v>8.1</v>
      </c>
      <c r="AV23" s="162">
        <v>6.3</v>
      </c>
      <c r="AW23" s="77"/>
      <c r="AX23" s="76"/>
      <c r="AY23" s="78">
        <f>MAX(AV23:AX23)</f>
        <v>6.3</v>
      </c>
      <c r="AZ23" s="76">
        <v>6.6</v>
      </c>
      <c r="BA23" s="77"/>
      <c r="BB23" s="76"/>
      <c r="BC23" s="78">
        <f>MAX(AZ23:BB23)</f>
        <v>6.6</v>
      </c>
      <c r="BD23" s="76">
        <v>7.9</v>
      </c>
      <c r="BE23" s="77"/>
      <c r="BF23" s="76"/>
      <c r="BG23" s="78">
        <f>MAX(BD23:BF23)</f>
        <v>7.9</v>
      </c>
      <c r="BH23" s="76">
        <v>8.1</v>
      </c>
      <c r="BI23" s="77"/>
      <c r="BJ23" s="76"/>
      <c r="BK23" s="78">
        <f>MAX(BH23:BJ23)</f>
        <v>8.1</v>
      </c>
      <c r="BL23" s="76">
        <v>7.7</v>
      </c>
      <c r="BM23" s="77"/>
      <c r="BN23" s="76"/>
      <c r="BO23" s="78">
        <f>MAX(BL23:BN23)</f>
        <v>7.7</v>
      </c>
      <c r="BP23" s="76">
        <v>8</v>
      </c>
      <c r="BQ23" s="77"/>
      <c r="BR23" s="76"/>
      <c r="BS23" s="78">
        <f>MAX(BP23:BR23)</f>
        <v>8</v>
      </c>
      <c r="BT23" s="76">
        <v>7.2</v>
      </c>
      <c r="BU23" s="77"/>
      <c r="BV23" s="76"/>
      <c r="BW23" s="78">
        <f>MAX(BT23:BV23)</f>
        <v>7.2</v>
      </c>
      <c r="BX23" s="76">
        <v>6.2</v>
      </c>
      <c r="BY23" s="77"/>
      <c r="BZ23" s="76"/>
      <c r="CA23" s="78">
        <f>MAX(BX23:BZ23)</f>
        <v>6.2</v>
      </c>
      <c r="CB23" s="76">
        <v>5.5</v>
      </c>
      <c r="CC23" s="77"/>
      <c r="CD23" s="76"/>
      <c r="CE23" s="78">
        <f t="shared" si="18"/>
        <v>5.5</v>
      </c>
      <c r="CF23" s="76">
        <v>10</v>
      </c>
      <c r="CG23" s="77"/>
      <c r="CH23" s="76"/>
      <c r="CI23" s="78">
        <f>MAX(CF23:CH23)</f>
        <v>10</v>
      </c>
      <c r="CJ23" s="76">
        <f>VLOOKUP(B23,[1]Sheet1!$C$8:$Q$26,15,0)</f>
        <v>7.9</v>
      </c>
      <c r="CK23" s="77"/>
      <c r="CL23" s="76"/>
      <c r="CM23" s="78">
        <f>MAX(CJ23:CL23)</f>
        <v>7.9</v>
      </c>
      <c r="CN23" s="79">
        <f t="shared" si="24"/>
        <v>7.32</v>
      </c>
      <c r="CO23" s="126"/>
      <c r="CP23" s="84"/>
      <c r="CQ23" s="125">
        <f t="shared" si="21"/>
        <v>0</v>
      </c>
      <c r="CR23" s="125">
        <f t="shared" si="22"/>
        <v>0</v>
      </c>
      <c r="CS23" s="84" t="str">
        <f>IF(AND(CQ23=0,CO23&gt;=5,CP23="ĐẠT"),"CNTN","HOÃN CNTN")</f>
        <v>HOÃN CNTN</v>
      </c>
    </row>
    <row r="24" spans="1:97" s="127" customFormat="1" ht="18" customHeight="1">
      <c r="A24" s="131">
        <v>19</v>
      </c>
      <c r="B24" s="133">
        <v>2031110143</v>
      </c>
      <c r="C24" s="128" t="s">
        <v>132</v>
      </c>
      <c r="D24" s="129" t="s">
        <v>133</v>
      </c>
      <c r="E24" s="158" t="s">
        <v>91</v>
      </c>
      <c r="F24" s="44">
        <v>31281</v>
      </c>
      <c r="G24" s="45"/>
      <c r="H24" s="76">
        <v>7.3</v>
      </c>
      <c r="I24" s="77"/>
      <c r="J24" s="76"/>
      <c r="K24" s="78">
        <f>MAX(H24:J24)</f>
        <v>7.3</v>
      </c>
      <c r="L24" s="76">
        <v>8</v>
      </c>
      <c r="M24" s="77"/>
      <c r="N24" s="76"/>
      <c r="O24" s="78">
        <f>MAX(L24:N24)</f>
        <v>8</v>
      </c>
      <c r="P24" s="76">
        <v>0</v>
      </c>
      <c r="Q24" s="77">
        <v>8.1</v>
      </c>
      <c r="R24" s="76"/>
      <c r="S24" s="78">
        <f>MAX(P24:R24)</f>
        <v>8.1</v>
      </c>
      <c r="T24" s="76">
        <v>7.8</v>
      </c>
      <c r="U24" s="77"/>
      <c r="V24" s="76"/>
      <c r="W24" s="78">
        <f>MAX(T24:V24)</f>
        <v>7.8</v>
      </c>
      <c r="X24" s="76">
        <v>7.9</v>
      </c>
      <c r="Y24" s="77"/>
      <c r="Z24" s="76"/>
      <c r="AA24" s="78">
        <f>MAX(X24:Z24)</f>
        <v>7.9</v>
      </c>
      <c r="AB24" s="76">
        <v>8</v>
      </c>
      <c r="AC24" s="77"/>
      <c r="AD24" s="76"/>
      <c r="AE24" s="78">
        <f>MAX(AB24:AD24)</f>
        <v>8</v>
      </c>
      <c r="AF24" s="76">
        <v>7.8</v>
      </c>
      <c r="AG24" s="77"/>
      <c r="AH24" s="76"/>
      <c r="AI24" s="78">
        <f>MAX(AF24:AH24)</f>
        <v>7.8</v>
      </c>
      <c r="AJ24" s="76">
        <v>7.5</v>
      </c>
      <c r="AK24" s="77"/>
      <c r="AL24" s="76"/>
      <c r="AM24" s="78">
        <f>MAX(AJ24:AL24)</f>
        <v>7.5</v>
      </c>
      <c r="AN24" s="124">
        <v>7.6</v>
      </c>
      <c r="AO24" s="77"/>
      <c r="AP24" s="76"/>
      <c r="AQ24" s="78">
        <f>MAX(AN24:AP24)</f>
        <v>7.6</v>
      </c>
      <c r="AR24" s="76">
        <v>8.6999999999999993</v>
      </c>
      <c r="AS24" s="77"/>
      <c r="AT24" s="76"/>
      <c r="AU24" s="78">
        <f>MAX(AR24:AT24)</f>
        <v>8.6999999999999993</v>
      </c>
      <c r="AV24" s="162">
        <v>7.2</v>
      </c>
      <c r="AW24" s="77"/>
      <c r="AX24" s="76"/>
      <c r="AY24" s="78">
        <f>MAX(AV24:AX24)</f>
        <v>7.2</v>
      </c>
      <c r="AZ24" s="76">
        <v>7.6</v>
      </c>
      <c r="BA24" s="77"/>
      <c r="BB24" s="76"/>
      <c r="BC24" s="78">
        <f>MAX(AZ24:BB24)</f>
        <v>7.6</v>
      </c>
      <c r="BD24" s="76">
        <v>8.6</v>
      </c>
      <c r="BE24" s="77"/>
      <c r="BF24" s="76"/>
      <c r="BG24" s="78">
        <f>MAX(BD24:BF24)</f>
        <v>8.6</v>
      </c>
      <c r="BH24" s="76">
        <v>8.1</v>
      </c>
      <c r="BI24" s="77"/>
      <c r="BJ24" s="76"/>
      <c r="BK24" s="78">
        <f>MAX(BH24:BJ24)</f>
        <v>8.1</v>
      </c>
      <c r="BL24" s="76">
        <v>8</v>
      </c>
      <c r="BM24" s="77"/>
      <c r="BN24" s="76"/>
      <c r="BO24" s="78">
        <f>MAX(BL24:BN24)</f>
        <v>8</v>
      </c>
      <c r="BP24" s="76">
        <v>8.8000000000000007</v>
      </c>
      <c r="BQ24" s="77"/>
      <c r="BR24" s="76"/>
      <c r="BS24" s="78">
        <f>MAX(BP24:BR24)</f>
        <v>8.8000000000000007</v>
      </c>
      <c r="BT24" s="76">
        <v>7.5</v>
      </c>
      <c r="BU24" s="77"/>
      <c r="BV24" s="76"/>
      <c r="BW24" s="78">
        <f>MAX(BT24:BV24)</f>
        <v>7.5</v>
      </c>
      <c r="BX24" s="76">
        <v>6.2</v>
      </c>
      <c r="BY24" s="77"/>
      <c r="BZ24" s="76"/>
      <c r="CA24" s="78">
        <f>MAX(BX24:BZ24)</f>
        <v>6.2</v>
      </c>
      <c r="CB24" s="76">
        <v>5.0999999999999996</v>
      </c>
      <c r="CC24" s="77"/>
      <c r="CD24" s="76"/>
      <c r="CE24" s="78">
        <f t="shared" si="18"/>
        <v>5.0999999999999996</v>
      </c>
      <c r="CF24" s="76">
        <v>9.9</v>
      </c>
      <c r="CG24" s="77"/>
      <c r="CH24" s="76"/>
      <c r="CI24" s="78">
        <f>MAX(CF24:CH24)</f>
        <v>9.9</v>
      </c>
      <c r="CJ24" s="76">
        <f>VLOOKUP(B24,[1]Sheet1!$C$8:$Q$26,15,0)</f>
        <v>7.3</v>
      </c>
      <c r="CK24" s="77"/>
      <c r="CL24" s="76"/>
      <c r="CM24" s="78">
        <f>MAX(CJ24:CL24)</f>
        <v>7.3</v>
      </c>
      <c r="CN24" s="79">
        <f t="shared" si="24"/>
        <v>7.79</v>
      </c>
      <c r="CO24" s="126"/>
      <c r="CP24" s="84"/>
      <c r="CQ24" s="125">
        <f t="shared" si="21"/>
        <v>0</v>
      </c>
      <c r="CR24" s="125">
        <f t="shared" si="22"/>
        <v>0</v>
      </c>
      <c r="CS24" s="84" t="str">
        <f>IF(AND(CQ24=0,CO24&gt;=5,CP24="ĐẠT"),"CNTN","HOÃN CNTN")</f>
        <v>HOÃN CNTN</v>
      </c>
    </row>
    <row r="25" spans="1:97" ht="21" customHeight="1">
      <c r="D25" s="5"/>
      <c r="E25" s="5"/>
      <c r="CQ25" s="7"/>
      <c r="CR25" s="7"/>
    </row>
    <row r="26" spans="1:97" ht="21" customHeight="1">
      <c r="D26" s="5"/>
      <c r="E26" s="5"/>
      <c r="CQ26" s="7"/>
      <c r="CR26" s="7"/>
    </row>
    <row r="27" spans="1:97" ht="21" customHeight="1">
      <c r="D27" s="5"/>
      <c r="E27" s="5"/>
      <c r="CQ27" s="7"/>
      <c r="CR27" s="7"/>
    </row>
    <row r="28" spans="1:97" ht="21" customHeight="1">
      <c r="D28" s="5"/>
      <c r="E28" s="5"/>
      <c r="CQ28" s="7"/>
      <c r="CR28" s="7"/>
    </row>
    <row r="29" spans="1:97" ht="21" customHeight="1">
      <c r="D29" s="5"/>
      <c r="E29" s="5"/>
      <c r="CQ29" s="7"/>
      <c r="CR29" s="7"/>
    </row>
    <row r="30" spans="1:97" ht="21" customHeight="1">
      <c r="D30" s="5"/>
      <c r="E30" s="5"/>
      <c r="CQ30" s="7"/>
      <c r="CR30" s="7"/>
    </row>
    <row r="31" spans="1:97" ht="21" customHeight="1">
      <c r="D31" s="5"/>
      <c r="E31" s="5"/>
      <c r="CQ31" s="7"/>
      <c r="CR31" s="7"/>
    </row>
    <row r="32" spans="1:97" ht="21" customHeight="1">
      <c r="D32" s="5"/>
      <c r="E32" s="5"/>
      <c r="CQ32" s="7"/>
      <c r="CR32" s="7"/>
    </row>
    <row r="33" spans="4:96" ht="21" customHeight="1">
      <c r="D33" s="5"/>
      <c r="E33" s="5"/>
      <c r="CQ33" s="7"/>
      <c r="CR33" s="7"/>
    </row>
    <row r="34" spans="4:96" ht="21" customHeight="1">
      <c r="D34" s="5"/>
      <c r="E34" s="5"/>
      <c r="CQ34" s="7"/>
      <c r="CR34" s="7"/>
    </row>
    <row r="35" spans="4:96" ht="21" customHeight="1">
      <c r="D35" s="5"/>
      <c r="E35" s="5"/>
      <c r="CQ35" s="7"/>
      <c r="CR35" s="7"/>
    </row>
    <row r="36" spans="4:96" ht="21" customHeight="1">
      <c r="D36" s="5"/>
      <c r="E36" s="5"/>
      <c r="CQ36" s="7"/>
      <c r="CR36" s="7"/>
    </row>
    <row r="37" spans="4:96" ht="21" customHeight="1">
      <c r="D37" s="5"/>
      <c r="E37" s="5"/>
      <c r="CQ37" s="7"/>
      <c r="CR37" s="7"/>
    </row>
    <row r="38" spans="4:96" ht="21" customHeight="1">
      <c r="D38" s="5"/>
      <c r="E38" s="5"/>
      <c r="CQ38" s="7"/>
      <c r="CR38" s="7"/>
    </row>
    <row r="39" spans="4:96" ht="21" customHeight="1">
      <c r="D39" s="5"/>
      <c r="E39" s="5"/>
      <c r="CQ39" s="7"/>
      <c r="CR39" s="7"/>
    </row>
    <row r="40" spans="4:96" ht="21" customHeight="1">
      <c r="D40" s="5"/>
      <c r="E40" s="5"/>
      <c r="CQ40" s="7"/>
      <c r="CR40" s="7"/>
    </row>
    <row r="41" spans="4:96" ht="21" customHeight="1">
      <c r="D41" s="5"/>
      <c r="E41" s="5"/>
      <c r="CQ41" s="7"/>
      <c r="CR41" s="7"/>
    </row>
    <row r="42" spans="4:96" ht="21" customHeight="1">
      <c r="D42" s="5"/>
      <c r="E42" s="5"/>
      <c r="CQ42" s="7"/>
      <c r="CR42" s="7"/>
    </row>
    <row r="43" spans="4:96" ht="21" customHeight="1">
      <c r="D43" s="5"/>
      <c r="E43" s="5"/>
      <c r="CQ43" s="7"/>
      <c r="CR43" s="7"/>
    </row>
    <row r="44" spans="4:96" ht="21" customHeight="1">
      <c r="D44" s="5"/>
      <c r="E44" s="5"/>
      <c r="CQ44" s="7"/>
      <c r="CR44" s="7"/>
    </row>
    <row r="45" spans="4:96" ht="21" customHeight="1">
      <c r="D45" s="5"/>
      <c r="E45" s="5"/>
      <c r="CQ45" s="7"/>
      <c r="CR45" s="7"/>
    </row>
    <row r="46" spans="4:96" ht="21" customHeight="1">
      <c r="CQ46" s="7"/>
      <c r="CR46" s="7"/>
    </row>
    <row r="47" spans="4:96" ht="21" customHeight="1">
      <c r="CQ47" s="7"/>
      <c r="CR47" s="7"/>
    </row>
    <row r="48" spans="4:96" ht="21" customHeight="1">
      <c r="CQ48" s="7"/>
      <c r="CR48" s="7"/>
    </row>
    <row r="49" spans="95:96" ht="21" customHeight="1">
      <c r="CQ49" s="7"/>
      <c r="CR49" s="7"/>
    </row>
    <row r="50" spans="95:96" ht="21" customHeight="1">
      <c r="CQ50" s="7"/>
      <c r="CR50" s="7"/>
    </row>
    <row r="51" spans="95:96" ht="21" customHeight="1">
      <c r="CQ51" s="7"/>
      <c r="CR51" s="7"/>
    </row>
    <row r="52" spans="95:96" ht="21" customHeight="1">
      <c r="CQ52" s="7"/>
      <c r="CR52" s="7"/>
    </row>
    <row r="53" spans="95:96" ht="21" customHeight="1">
      <c r="CQ53" s="7"/>
      <c r="CR53" s="7"/>
    </row>
    <row r="54" spans="95:96" ht="21" customHeight="1">
      <c r="CQ54" s="7"/>
      <c r="CR54" s="7"/>
    </row>
    <row r="55" spans="95:96" ht="21" customHeight="1">
      <c r="CQ55" s="7"/>
      <c r="CR55" s="7"/>
    </row>
    <row r="56" spans="95:96" ht="21" customHeight="1">
      <c r="CQ56" s="7"/>
      <c r="CR56" s="7"/>
    </row>
    <row r="57" spans="95:96" ht="21" customHeight="1">
      <c r="CQ57" s="7"/>
      <c r="CR57" s="7"/>
    </row>
    <row r="58" spans="95:96" ht="21" customHeight="1">
      <c r="CQ58" s="7"/>
      <c r="CR58" s="7"/>
    </row>
    <row r="59" spans="95:96" ht="21" customHeight="1">
      <c r="CQ59" s="7"/>
      <c r="CR59" s="7"/>
    </row>
    <row r="60" spans="95:96" ht="21" customHeight="1">
      <c r="CQ60" s="7"/>
      <c r="CR60" s="7"/>
    </row>
    <row r="61" spans="95:96" ht="21" customHeight="1">
      <c r="CQ61" s="7"/>
      <c r="CR61" s="7"/>
    </row>
    <row r="62" spans="95:96" ht="21" customHeight="1">
      <c r="CQ62" s="7"/>
      <c r="CR62" s="7"/>
    </row>
    <row r="63" spans="95:96" ht="21" customHeight="1">
      <c r="CQ63" s="7"/>
      <c r="CR63" s="7"/>
    </row>
    <row r="64" spans="95:96" ht="21" customHeight="1">
      <c r="CQ64" s="7"/>
      <c r="CR64" s="7"/>
    </row>
    <row r="65" spans="95:96" ht="21" customHeight="1">
      <c r="CQ65" s="7"/>
      <c r="CR65" s="7"/>
    </row>
    <row r="66" spans="95:96" ht="21" customHeight="1">
      <c r="CQ66" s="7"/>
      <c r="CR66" s="7"/>
    </row>
    <row r="67" spans="95:96" ht="21" customHeight="1">
      <c r="CQ67" s="7"/>
      <c r="CR67" s="7"/>
    </row>
    <row r="68" spans="95:96" ht="21" customHeight="1">
      <c r="CQ68" s="7"/>
      <c r="CR68" s="7"/>
    </row>
    <row r="69" spans="95:96" ht="21" customHeight="1">
      <c r="CQ69" s="7"/>
      <c r="CR69" s="7"/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7" type="noConversion"/>
  <conditionalFormatting sqref="CO6:CO13 H6:J6 L6:O6 X6:AE6 J7:J13 Y7:AA13 AC7:AE13 M7:O13 AB7:AB24 H7:I24 L7:L24 X7:X24 AO6:AU24 AF6:AM24 BH6:BO24 BT6:CI24 AZ6:BC24">
    <cfRule type="cellIs" dxfId="31" priority="73" stopIfTrue="1" operator="lessThan">
      <formula>4</formula>
    </cfRule>
  </conditionalFormatting>
  <conditionalFormatting sqref="K6:K13 O6:O13 AA6:AA13 AE6:AE13 AU6:AU13 AQ6:AQ13 BO6:BO13 BW6:BW13 CE6:CE13 AI6:AI13 AM6:AM13 BC6:BC13 CI6:CI13 BK6:BK13 CA6:CA13">
    <cfRule type="cellIs" dxfId="30" priority="70" stopIfTrue="1" operator="lessThan">
      <formula>4</formula>
    </cfRule>
  </conditionalFormatting>
  <conditionalFormatting sqref="CQ6:CR13">
    <cfRule type="cellIs" dxfId="29" priority="68" stopIfTrue="1" operator="notEqual">
      <formula>0</formula>
    </cfRule>
  </conditionalFormatting>
  <conditionalFormatting sqref="CP6:CP13">
    <cfRule type="cellIs" dxfId="28" priority="66" stopIfTrue="1" operator="notEqual">
      <formula>"ĐẠT"</formula>
    </cfRule>
    <cfRule type="cellIs" dxfId="27" priority="67" stopIfTrue="1" operator="lessThan">
      <formula>4</formula>
    </cfRule>
  </conditionalFormatting>
  <conditionalFormatting sqref="CS6:CS13">
    <cfRule type="cellIs" dxfId="26" priority="63" stopIfTrue="1" operator="notEqual">
      <formula>"CNTN"</formula>
    </cfRule>
  </conditionalFormatting>
  <conditionalFormatting sqref="CO14:CO24 J14:J24 M14:O24 Y14:AA24 AC14:AE24">
    <cfRule type="cellIs" dxfId="25" priority="62" stopIfTrue="1" operator="lessThan">
      <formula>4</formula>
    </cfRule>
  </conditionalFormatting>
  <conditionalFormatting sqref="K14:K24 O14:O24 AA14:AA24 AE14:AE24 AU14:AU24 AQ14:AQ24 BO14:BO24 BW14:BW24 CE14:CE24 AI14:AI24 AM14:AM24 BC14:BC24 CI14:CI24 BK14:BK24 CA14:CA24">
    <cfRule type="cellIs" dxfId="24" priority="61" stopIfTrue="1" operator="lessThan">
      <formula>4</formula>
    </cfRule>
  </conditionalFormatting>
  <conditionalFormatting sqref="CQ14:CR24">
    <cfRule type="cellIs" dxfId="23" priority="60" stopIfTrue="1" operator="notEqual">
      <formula>0</formula>
    </cfRule>
  </conditionalFormatting>
  <conditionalFormatting sqref="CP14:CP24">
    <cfRule type="cellIs" dxfId="22" priority="58" stopIfTrue="1" operator="notEqual">
      <formula>"ĐẠT"</formula>
    </cfRule>
    <cfRule type="cellIs" dxfId="21" priority="59" stopIfTrue="1" operator="lessThan">
      <formula>4</formula>
    </cfRule>
  </conditionalFormatting>
  <conditionalFormatting sqref="CS14:CS24">
    <cfRule type="cellIs" dxfId="20" priority="57" stopIfTrue="1" operator="notEqual">
      <formula>"CNTN"</formula>
    </cfRule>
  </conditionalFormatting>
  <conditionalFormatting sqref="T6:W13">
    <cfRule type="cellIs" dxfId="19" priority="56" stopIfTrue="1" operator="lessThan">
      <formula>4</formula>
    </cfRule>
  </conditionalFormatting>
  <conditionalFormatting sqref="W6:W13">
    <cfRule type="cellIs" dxfId="18" priority="55" stopIfTrue="1" operator="lessThan">
      <formula>4</formula>
    </cfRule>
  </conditionalFormatting>
  <conditionalFormatting sqref="T14:W24">
    <cfRule type="cellIs" dxfId="17" priority="54" stopIfTrue="1" operator="lessThan">
      <formula>4</formula>
    </cfRule>
  </conditionalFormatting>
  <conditionalFormatting sqref="W14:W24">
    <cfRule type="cellIs" dxfId="16" priority="53" stopIfTrue="1" operator="lessThan">
      <formula>4</formula>
    </cfRule>
  </conditionalFormatting>
  <conditionalFormatting sqref="P6:S6 Q7:S13 P7:P24">
    <cfRule type="cellIs" dxfId="15" priority="52" stopIfTrue="1" operator="lessThan">
      <formula>4</formula>
    </cfRule>
  </conditionalFormatting>
  <conditionalFormatting sqref="S6:S13">
    <cfRule type="cellIs" dxfId="14" priority="51" stopIfTrue="1" operator="lessThan">
      <formula>4</formula>
    </cfRule>
  </conditionalFormatting>
  <conditionalFormatting sqref="Q14:S24">
    <cfRule type="cellIs" dxfId="13" priority="50" stopIfTrue="1" operator="lessThan">
      <formula>4</formula>
    </cfRule>
  </conditionalFormatting>
  <conditionalFormatting sqref="S14:S24">
    <cfRule type="cellIs" dxfId="12" priority="49" stopIfTrue="1" operator="lessThan">
      <formula>4</formula>
    </cfRule>
  </conditionalFormatting>
  <conditionalFormatting sqref="BP6:BS24">
    <cfRule type="cellIs" dxfId="11" priority="48" stopIfTrue="1" operator="lessThan">
      <formula>4</formula>
    </cfRule>
  </conditionalFormatting>
  <conditionalFormatting sqref="BS6:BS13">
    <cfRule type="cellIs" dxfId="10" priority="47" stopIfTrue="1" operator="lessThan">
      <formula>4</formula>
    </cfRule>
  </conditionalFormatting>
  <conditionalFormatting sqref="BS14:BS24">
    <cfRule type="cellIs" dxfId="9" priority="46" stopIfTrue="1" operator="lessThan">
      <formula>4</formula>
    </cfRule>
  </conditionalFormatting>
  <conditionalFormatting sqref="BD6:BG24">
    <cfRule type="cellIs" dxfId="8" priority="9" stopIfTrue="1" operator="lessThan">
      <formula>4</formula>
    </cfRule>
  </conditionalFormatting>
  <conditionalFormatting sqref="BG6:BG13">
    <cfRule type="cellIs" dxfId="7" priority="8" stopIfTrue="1" operator="lessThan">
      <formula>4</formula>
    </cfRule>
  </conditionalFormatting>
  <conditionalFormatting sqref="BG14:BG24">
    <cfRule type="cellIs" dxfId="6" priority="7" stopIfTrue="1" operator="lessThan">
      <formula>4</formula>
    </cfRule>
  </conditionalFormatting>
  <conditionalFormatting sqref="AV6:AY24">
    <cfRule type="cellIs" dxfId="5" priority="6" stopIfTrue="1" operator="lessThan">
      <formula>4</formula>
    </cfRule>
  </conditionalFormatting>
  <conditionalFormatting sqref="AY6:AY13">
    <cfRule type="cellIs" dxfId="4" priority="5" stopIfTrue="1" operator="lessThan">
      <formula>4</formula>
    </cfRule>
  </conditionalFormatting>
  <conditionalFormatting sqref="AY14:AY24">
    <cfRule type="cellIs" dxfId="3" priority="4" stopIfTrue="1" operator="lessThan">
      <formula>4</formula>
    </cfRule>
  </conditionalFormatting>
  <conditionalFormatting sqref="CJ6:CM24">
    <cfRule type="cellIs" dxfId="2" priority="3" stopIfTrue="1" operator="lessThan">
      <formula>4</formula>
    </cfRule>
  </conditionalFormatting>
  <conditionalFormatting sqref="CM6:CM13">
    <cfRule type="cellIs" dxfId="1" priority="2" stopIfTrue="1" operator="lessThan">
      <formula>4</formula>
    </cfRule>
  </conditionalFormatting>
  <conditionalFormatting sqref="CM14:CM24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7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4" sqref="B4:B17"/>
    </sheetView>
  </sheetViews>
  <sheetFormatPr defaultRowHeight="21" customHeight="1"/>
  <cols>
    <col min="1" max="1" width="4.42578125" style="18" bestFit="1" customWidth="1"/>
    <col min="2" max="2" width="11" style="19" customWidth="1"/>
    <col min="3" max="3" width="19.140625" style="20" customWidth="1"/>
    <col min="4" max="4" width="8" style="21" customWidth="1"/>
    <col min="5" max="5" width="10.5703125" style="22" customWidth="1"/>
    <col min="6" max="6" width="12.140625" style="18" customWidth="1"/>
    <col min="7" max="7" width="96" style="20" customWidth="1"/>
    <col min="8" max="8" width="21.85546875" style="20" customWidth="1"/>
    <col min="9" max="9" width="22" style="20" customWidth="1"/>
    <col min="10" max="10" width="24" style="20" customWidth="1"/>
    <col min="11" max="11" width="22.42578125" style="20" bestFit="1" customWidth="1"/>
    <col min="12" max="12" width="19.85546875" style="20" bestFit="1" customWidth="1"/>
    <col min="13" max="13" width="16.5703125" style="20" customWidth="1"/>
    <col min="14" max="14" width="13" style="20" customWidth="1"/>
    <col min="15" max="16384" width="9.140625" style="20"/>
  </cols>
  <sheetData>
    <row r="1" spans="1:13" s="89" customFormat="1" ht="15" customHeight="1">
      <c r="A1" s="87"/>
      <c r="B1" s="88">
        <v>1</v>
      </c>
      <c r="C1" s="88">
        <v>2</v>
      </c>
      <c r="D1" s="88">
        <v>3</v>
      </c>
      <c r="E1" s="88">
        <v>4</v>
      </c>
      <c r="F1" s="88">
        <v>5</v>
      </c>
      <c r="G1" s="88">
        <v>6</v>
      </c>
      <c r="H1" s="88">
        <v>7</v>
      </c>
      <c r="I1" s="88">
        <v>8</v>
      </c>
      <c r="J1" s="88">
        <v>9</v>
      </c>
      <c r="K1" s="88">
        <v>10</v>
      </c>
      <c r="L1" s="88">
        <v>11</v>
      </c>
      <c r="M1" s="88">
        <v>12</v>
      </c>
    </row>
    <row r="2" spans="1:13" s="90" customFormat="1" ht="25.5" customHeight="1">
      <c r="A2" s="201" t="s">
        <v>0</v>
      </c>
      <c r="B2" s="203" t="s">
        <v>12</v>
      </c>
      <c r="C2" s="205" t="s">
        <v>1</v>
      </c>
      <c r="D2" s="207" t="s">
        <v>2</v>
      </c>
      <c r="E2" s="209" t="s">
        <v>3</v>
      </c>
      <c r="F2" s="209" t="s">
        <v>29</v>
      </c>
      <c r="G2" s="199" t="s">
        <v>33</v>
      </c>
      <c r="H2" s="199" t="s">
        <v>34</v>
      </c>
      <c r="I2" s="199"/>
      <c r="J2" s="199"/>
      <c r="K2" s="199"/>
      <c r="L2" s="199"/>
      <c r="M2" s="199"/>
    </row>
    <row r="3" spans="1:13" s="90" customFormat="1" ht="21" customHeight="1">
      <c r="A3" s="202"/>
      <c r="B3" s="204"/>
      <c r="C3" s="206"/>
      <c r="D3" s="208"/>
      <c r="E3" s="210"/>
      <c r="F3" s="210"/>
      <c r="G3" s="200"/>
      <c r="H3" s="91" t="s">
        <v>35</v>
      </c>
      <c r="I3" s="91" t="s">
        <v>37</v>
      </c>
      <c r="J3" s="105" t="s">
        <v>38</v>
      </c>
      <c r="K3" s="91" t="s">
        <v>51</v>
      </c>
      <c r="L3" s="91" t="s">
        <v>36</v>
      </c>
      <c r="M3" s="91" t="s">
        <v>48</v>
      </c>
    </row>
    <row r="4" spans="1:13" s="90" customFormat="1" ht="18" customHeight="1">
      <c r="A4" s="92">
        <v>1</v>
      </c>
      <c r="B4" s="43"/>
      <c r="C4" s="93" t="e">
        <f>VLOOKUP($B4,K10MCS!$B$6:$G$17,2,0)</f>
        <v>#N/A</v>
      </c>
      <c r="D4" s="94" t="e">
        <f>VLOOKUP($B4,K10MCS!$B$6:$G$17,3,0)</f>
        <v>#N/A</v>
      </c>
      <c r="E4" s="95" t="e">
        <f>VLOOKUP($B4,K10MCS!$B$6:$G$17,4,0)</f>
        <v>#N/A</v>
      </c>
      <c r="F4" s="96" t="e">
        <f>VLOOKUP($B4,K10MCS!$B$6:$G$17,5,0)</f>
        <v>#N/A</v>
      </c>
      <c r="G4" s="97"/>
      <c r="H4" s="98"/>
      <c r="I4" s="97"/>
      <c r="J4" s="106"/>
      <c r="K4" s="99"/>
      <c r="L4" s="97"/>
      <c r="M4" s="100"/>
    </row>
    <row r="5" spans="1:13" s="90" customFormat="1" ht="18" customHeight="1">
      <c r="A5" s="92">
        <v>2</v>
      </c>
      <c r="B5" s="43"/>
      <c r="C5" s="93" t="e">
        <f>VLOOKUP($B5,K10MCS!$B$6:$G$17,2,0)</f>
        <v>#N/A</v>
      </c>
      <c r="D5" s="94" t="e">
        <f>VLOOKUP($B5,K10MCS!$B$6:$G$17,3,0)</f>
        <v>#N/A</v>
      </c>
      <c r="E5" s="95" t="e">
        <f>VLOOKUP($B5,K10MCS!$B$6:$G$17,4,0)</f>
        <v>#N/A</v>
      </c>
      <c r="F5" s="96" t="e">
        <f>VLOOKUP($B5,K10MCS!$B$6:$G$17,5,0)</f>
        <v>#N/A</v>
      </c>
      <c r="G5" s="101"/>
      <c r="H5" s="102"/>
      <c r="I5" s="101"/>
      <c r="J5" s="107"/>
      <c r="K5" s="103"/>
      <c r="L5" s="101"/>
      <c r="M5" s="104"/>
    </row>
    <row r="6" spans="1:13" s="90" customFormat="1" ht="18" customHeight="1">
      <c r="A6" s="92">
        <v>3</v>
      </c>
      <c r="B6" s="43"/>
      <c r="C6" s="93" t="e">
        <f>VLOOKUP($B6,K10MCS!$B$6:$G$17,2,0)</f>
        <v>#N/A</v>
      </c>
      <c r="D6" s="94" t="e">
        <f>VLOOKUP($B6,K10MCS!$B$6:$G$17,3,0)</f>
        <v>#N/A</v>
      </c>
      <c r="E6" s="95" t="e">
        <f>VLOOKUP($B6,K10MCS!$B$6:$G$17,4,0)</f>
        <v>#N/A</v>
      </c>
      <c r="F6" s="96" t="e">
        <f>VLOOKUP($B6,K10MCS!$B$6:$G$17,5,0)</f>
        <v>#N/A</v>
      </c>
      <c r="G6" s="101"/>
      <c r="H6" s="102"/>
      <c r="I6" s="101"/>
      <c r="J6" s="103"/>
      <c r="K6" s="101"/>
      <c r="L6" s="103"/>
      <c r="M6" s="117"/>
    </row>
    <row r="7" spans="1:13" s="90" customFormat="1" ht="18" customHeight="1">
      <c r="A7" s="92">
        <v>4</v>
      </c>
      <c r="B7" s="43"/>
      <c r="C7" s="93" t="e">
        <f>VLOOKUP($B7,K10MCS!$B$6:$G$17,2,0)</f>
        <v>#N/A</v>
      </c>
      <c r="D7" s="94" t="e">
        <f>VLOOKUP($B7,K10MCS!$B$6:$G$17,3,0)</f>
        <v>#N/A</v>
      </c>
      <c r="E7" s="95" t="e">
        <f>VLOOKUP($B7,K10MCS!$B$6:$G$17,4,0)</f>
        <v>#N/A</v>
      </c>
      <c r="F7" s="96" t="e">
        <f>VLOOKUP($B7,K10MCS!$B$6:$G$17,5,0)</f>
        <v>#N/A</v>
      </c>
      <c r="G7" s="101"/>
      <c r="H7" s="101"/>
      <c r="I7" s="101"/>
      <c r="J7" s="103"/>
      <c r="K7" s="101"/>
      <c r="L7" s="103"/>
      <c r="M7" s="117"/>
    </row>
    <row r="8" spans="1:13" s="90" customFormat="1" ht="18" customHeight="1">
      <c r="A8" s="92">
        <v>5</v>
      </c>
      <c r="B8" s="43"/>
      <c r="C8" s="93" t="e">
        <f>VLOOKUP($B8,K10MCS!$B$6:$G$17,2,0)</f>
        <v>#N/A</v>
      </c>
      <c r="D8" s="94" t="e">
        <f>VLOOKUP($B8,K10MCS!$B$6:$G$17,3,0)</f>
        <v>#N/A</v>
      </c>
      <c r="E8" s="95" t="e">
        <f>VLOOKUP($B8,K10MCS!$B$6:$G$17,4,0)</f>
        <v>#N/A</v>
      </c>
      <c r="F8" s="96" t="e">
        <f>VLOOKUP($B8,K10MCS!$B$6:$G$17,5,0)</f>
        <v>#N/A</v>
      </c>
      <c r="G8" s="101"/>
      <c r="H8" s="102"/>
      <c r="I8" s="101"/>
      <c r="J8" s="103"/>
      <c r="K8" s="101"/>
      <c r="L8" s="103"/>
      <c r="M8" s="117"/>
    </row>
    <row r="9" spans="1:13" s="90" customFormat="1" ht="18" customHeight="1">
      <c r="A9" s="92">
        <v>6</v>
      </c>
      <c r="B9" s="43"/>
      <c r="C9" s="93" t="e">
        <f>VLOOKUP($B9,K10MCS!$B$6:$G$17,2,0)</f>
        <v>#N/A</v>
      </c>
      <c r="D9" s="94" t="e">
        <f>VLOOKUP($B9,K10MCS!$B$6:$G$17,3,0)</f>
        <v>#N/A</v>
      </c>
      <c r="E9" s="95" t="e">
        <f>VLOOKUP($B9,K10MCS!$B$6:$G$17,4,0)</f>
        <v>#N/A</v>
      </c>
      <c r="F9" s="96" t="e">
        <f>VLOOKUP($B9,K10MCS!$B$6:$G$17,5,0)</f>
        <v>#N/A</v>
      </c>
      <c r="G9" s="101"/>
      <c r="H9" s="102"/>
      <c r="I9" s="101"/>
      <c r="J9" s="103"/>
      <c r="K9" s="101"/>
      <c r="L9" s="103"/>
      <c r="M9" s="117"/>
    </row>
    <row r="10" spans="1:13" s="90" customFormat="1" ht="18" customHeight="1">
      <c r="A10" s="92">
        <v>7</v>
      </c>
      <c r="B10" s="43"/>
      <c r="C10" s="93" t="e">
        <f>VLOOKUP($B10,K10MCS!$B$6:$G$17,2,0)</f>
        <v>#N/A</v>
      </c>
      <c r="D10" s="94" t="e">
        <f>VLOOKUP($B10,K10MCS!$B$6:$G$17,3,0)</f>
        <v>#N/A</v>
      </c>
      <c r="E10" s="95" t="e">
        <f>VLOOKUP($B10,K10MCS!$B$6:$G$17,4,0)</f>
        <v>#N/A</v>
      </c>
      <c r="F10" s="96" t="e">
        <f>VLOOKUP($B10,K10MCS!$B$6:$G$17,5,0)</f>
        <v>#N/A</v>
      </c>
      <c r="G10" s="101"/>
      <c r="H10" s="102"/>
      <c r="I10" s="101"/>
      <c r="J10" s="107"/>
      <c r="K10" s="103"/>
      <c r="L10" s="101"/>
      <c r="M10" s="104"/>
    </row>
    <row r="11" spans="1:13" s="90" customFormat="1" ht="18" customHeight="1">
      <c r="A11" s="92">
        <v>8</v>
      </c>
      <c r="B11" s="43"/>
      <c r="C11" s="93" t="e">
        <f>VLOOKUP($B11,K10MCS!$B$6:$G$17,2,0)</f>
        <v>#N/A</v>
      </c>
      <c r="D11" s="94" t="e">
        <f>VLOOKUP($B11,K10MCS!$B$6:$G$17,3,0)</f>
        <v>#N/A</v>
      </c>
      <c r="E11" s="95" t="e">
        <f>VLOOKUP($B11,K10MCS!$B$6:$G$17,4,0)</f>
        <v>#N/A</v>
      </c>
      <c r="F11" s="96" t="e">
        <f>VLOOKUP($B11,K10MCS!$B$6:$G$17,5,0)</f>
        <v>#N/A</v>
      </c>
      <c r="G11" s="101"/>
      <c r="H11" s="102"/>
      <c r="I11" s="101"/>
      <c r="J11" s="103"/>
      <c r="K11" s="101"/>
      <c r="L11" s="103"/>
      <c r="M11" s="117"/>
    </row>
    <row r="12" spans="1:13" s="90" customFormat="1" ht="18" customHeight="1">
      <c r="A12" s="92">
        <v>9</v>
      </c>
      <c r="B12" s="43"/>
      <c r="C12" s="93" t="e">
        <f>VLOOKUP($B12,K10MCS!$B$6:$G$17,2,0)</f>
        <v>#N/A</v>
      </c>
      <c r="D12" s="94" t="e">
        <f>VLOOKUP($B12,K10MCS!$B$6:$G$17,3,0)</f>
        <v>#N/A</v>
      </c>
      <c r="E12" s="95" t="e">
        <f>VLOOKUP($B12,K10MCS!$B$6:$G$17,4,0)</f>
        <v>#N/A</v>
      </c>
      <c r="F12" s="96" t="e">
        <f>VLOOKUP($B12,K10MCS!$B$6:$G$17,5,0)</f>
        <v>#N/A</v>
      </c>
      <c r="G12" s="101"/>
      <c r="H12" s="102"/>
      <c r="I12" s="101"/>
      <c r="J12" s="107"/>
      <c r="K12" s="103"/>
      <c r="L12" s="101"/>
      <c r="M12" s="104"/>
    </row>
    <row r="13" spans="1:13" s="90" customFormat="1" ht="18" customHeight="1">
      <c r="A13" s="92">
        <v>10</v>
      </c>
      <c r="B13" s="43"/>
      <c r="C13" s="93" t="e">
        <f>VLOOKUP($B13,K10MCS!$B$6:$G$17,2,0)</f>
        <v>#N/A</v>
      </c>
      <c r="D13" s="94" t="e">
        <f>VLOOKUP($B13,K10MCS!$B$6:$G$17,3,0)</f>
        <v>#N/A</v>
      </c>
      <c r="E13" s="95" t="e">
        <f>VLOOKUP($B13,K10MCS!$B$6:$G$17,4,0)</f>
        <v>#N/A</v>
      </c>
      <c r="F13" s="96" t="e">
        <f>VLOOKUP($B13,K10MCS!$B$6:$G$17,5,0)</f>
        <v>#N/A</v>
      </c>
      <c r="G13" s="101"/>
      <c r="H13" s="102"/>
      <c r="I13" s="101"/>
      <c r="J13" s="103"/>
      <c r="K13" s="101"/>
      <c r="L13" s="103"/>
      <c r="M13" s="117"/>
    </row>
    <row r="14" spans="1:13" s="90" customFormat="1" ht="18" customHeight="1">
      <c r="A14" s="92">
        <v>11</v>
      </c>
      <c r="B14" s="43"/>
      <c r="C14" s="93" t="e">
        <f>VLOOKUP($B14,K10MCS!$B$6:$G$17,2,0)</f>
        <v>#N/A</v>
      </c>
      <c r="D14" s="94" t="e">
        <f>VLOOKUP($B14,K10MCS!$B$6:$G$17,3,0)</f>
        <v>#N/A</v>
      </c>
      <c r="E14" s="95" t="e">
        <f>VLOOKUP($B14,K10MCS!$B$6:$G$17,4,0)</f>
        <v>#N/A</v>
      </c>
      <c r="F14" s="96" t="e">
        <f>VLOOKUP($B14,K10MCS!$B$6:$G$17,5,0)</f>
        <v>#N/A</v>
      </c>
      <c r="G14" s="101"/>
      <c r="H14" s="102"/>
      <c r="I14" s="101"/>
      <c r="J14" s="107"/>
      <c r="K14" s="103"/>
      <c r="L14" s="101"/>
      <c r="M14" s="104"/>
    </row>
    <row r="15" spans="1:13" s="90" customFormat="1" ht="18" customHeight="1">
      <c r="A15" s="92">
        <v>12</v>
      </c>
      <c r="B15" s="43"/>
      <c r="C15" s="93" t="e">
        <f>VLOOKUP($B15,K10MCS!$B$6:$G$17,2,0)</f>
        <v>#N/A</v>
      </c>
      <c r="D15" s="94" t="e">
        <f>VLOOKUP($B15,K10MCS!$B$6:$G$17,3,0)</f>
        <v>#N/A</v>
      </c>
      <c r="E15" s="95" t="e">
        <f>VLOOKUP($B15,K10MCS!$B$6:$G$17,4,0)</f>
        <v>#N/A</v>
      </c>
      <c r="F15" s="96" t="e">
        <f>VLOOKUP($B15,K10MCS!$B$6:$G$17,5,0)</f>
        <v>#N/A</v>
      </c>
      <c r="G15" s="101"/>
      <c r="H15" s="102"/>
      <c r="I15" s="101"/>
      <c r="J15" s="107"/>
      <c r="K15" s="103"/>
      <c r="L15" s="101"/>
      <c r="M15" s="104"/>
    </row>
    <row r="16" spans="1:13" s="90" customFormat="1" ht="18.75" customHeight="1">
      <c r="A16" s="92">
        <v>13</v>
      </c>
      <c r="B16" s="43"/>
      <c r="C16" s="93" t="e">
        <f>VLOOKUP($B16,K10MCS!$B$6:$G$17,2,0)</f>
        <v>#N/A</v>
      </c>
      <c r="D16" s="94" t="e">
        <f>VLOOKUP($B16,K10MCS!$B$6:$G$17,3,0)</f>
        <v>#N/A</v>
      </c>
      <c r="E16" s="95" t="e">
        <f>VLOOKUP($B16,K10MCS!$B$6:$G$17,4,0)</f>
        <v>#N/A</v>
      </c>
      <c r="F16" s="96" t="e">
        <f>VLOOKUP($B16,K10MCS!$B$6:$G$17,5,0)</f>
        <v>#N/A</v>
      </c>
      <c r="G16" s="101"/>
      <c r="H16" s="101"/>
      <c r="I16" s="101"/>
      <c r="J16" s="103"/>
      <c r="K16" s="101"/>
      <c r="L16" s="103"/>
      <c r="M16" s="117"/>
    </row>
    <row r="17" spans="1:13" s="116" customFormat="1" ht="18" customHeight="1">
      <c r="A17" s="109">
        <v>14</v>
      </c>
      <c r="B17" s="46"/>
      <c r="C17" s="110" t="e">
        <f>VLOOKUP($B17,K10MCS!$B$6:$G$17,2,0)</f>
        <v>#N/A</v>
      </c>
      <c r="D17" s="111" t="e">
        <f>VLOOKUP($B17,K10MCS!$B$6:$G$17,3,0)</f>
        <v>#N/A</v>
      </c>
      <c r="E17" s="112" t="e">
        <f>VLOOKUP($B17,K10MCS!$B$6:$G$17,4,0)</f>
        <v>#N/A</v>
      </c>
      <c r="F17" s="113" t="e">
        <f>VLOOKUP($B17,K10MCS!$B$6:$G$17,5,0)</f>
        <v>#N/A</v>
      </c>
      <c r="G17" s="108"/>
      <c r="H17" s="114"/>
      <c r="I17" s="108"/>
      <c r="J17" s="120"/>
      <c r="K17" s="115"/>
      <c r="L17" s="108"/>
      <c r="M17" s="121"/>
    </row>
  </sheetData>
  <autoFilter ref="A3:M17"/>
  <mergeCells count="8">
    <mergeCell ref="G2:G3"/>
    <mergeCell ref="H2:M2"/>
    <mergeCell ref="A2:A3"/>
    <mergeCell ref="B2:B3"/>
    <mergeCell ref="C2:C3"/>
    <mergeCell ref="D2:D3"/>
    <mergeCell ref="E2:E3"/>
    <mergeCell ref="F2:F3"/>
  </mergeCells>
  <pageMargins left="0.25" right="0" top="1" bottom="1" header="0.5" footer="0.5"/>
  <pageSetup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BD</vt:lpstr>
      <vt:lpstr>K10MCS</vt:lpstr>
      <vt:lpstr>LUAN VAN</vt:lpstr>
      <vt:lpstr>BD!Print_Area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2014-01-15T08:17:26Z</cp:lastPrinted>
  <dcterms:created xsi:type="dcterms:W3CDTF">2009-12-01T01:25:32Z</dcterms:created>
  <dcterms:modified xsi:type="dcterms:W3CDTF">2016-07-15T04:01:42Z</dcterms:modified>
</cp:coreProperties>
</file>