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K20\KHÓA 20\"/>
    </mc:Choice>
  </mc:AlternateContent>
  <bookViews>
    <workbookView xWindow="240" yWindow="315" windowWidth="8460" windowHeight="6105" tabRatio="643" activeTab="2"/>
  </bookViews>
  <sheets>
    <sheet name="BD" sheetId="14" r:id="rId1"/>
    <sheet name="CHUONG TRINH ĐT" sheetId="15" r:id="rId2"/>
    <sheet name="K20MPM" sheetId="7" r:id="rId3"/>
    <sheet name="LUAN VAN" sheetId="12" r:id="rId4"/>
  </sheets>
  <definedNames>
    <definedName name="_Fill" hidden="1">#REF!</definedName>
    <definedName name="_xlnm._FilterDatabase" localSheetId="2" hidden="1">K20MPM!$A$5:$CT$30</definedName>
    <definedName name="_xlnm._FilterDatabase" localSheetId="3" hidden="1">'LUAN VAN'!$A$3:$M$17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d" localSheetId="0" hidden="1">{"'Sheet1'!$L$16"}</definedName>
    <definedName name="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hidden="1">#REF!</definedName>
    <definedName name="_xlnm.Print_Area" localSheetId="0">BD!$A$1:$N$53</definedName>
  </definedNames>
  <calcPr calcId="162913" iterate="1"/>
</workbook>
</file>

<file path=xl/calcChain.xml><?xml version="1.0" encoding="utf-8"?>
<calcChain xmlns="http://schemas.openxmlformats.org/spreadsheetml/2006/main">
  <c r="A13" i="7" l="1"/>
  <c r="A14" i="7" s="1"/>
  <c r="A15" i="7" s="1"/>
  <c r="A16" i="7" s="1"/>
  <c r="O16" i="14" l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E15" i="14"/>
  <c r="O30" i="14" l="1"/>
  <c r="O31" i="14" s="1"/>
  <c r="BG30" i="7"/>
  <c r="BC30" i="7"/>
  <c r="BG13" i="7"/>
  <c r="BC13" i="7"/>
  <c r="BG21" i="7"/>
  <c r="BC21" i="7"/>
  <c r="BG15" i="7"/>
  <c r="BC15" i="7"/>
  <c r="BG25" i="7"/>
  <c r="BC25" i="7"/>
  <c r="BG23" i="7"/>
  <c r="BC23" i="7"/>
  <c r="BG11" i="7"/>
  <c r="BC11" i="7"/>
  <c r="BG19" i="7"/>
  <c r="BC19" i="7"/>
  <c r="BG27" i="7"/>
  <c r="BC27" i="7"/>
  <c r="BG18" i="7"/>
  <c r="BC18" i="7"/>
  <c r="BG7" i="7"/>
  <c r="BC7" i="7"/>
  <c r="BG12" i="7"/>
  <c r="BC12" i="7"/>
  <c r="BG10" i="7"/>
  <c r="BC10" i="7"/>
  <c r="BG8" i="7"/>
  <c r="BC8" i="7"/>
  <c r="BG22" i="7"/>
  <c r="BC22" i="7"/>
  <c r="BG26" i="7"/>
  <c r="BC26" i="7"/>
  <c r="BG6" i="7"/>
  <c r="K27" i="14" s="1"/>
  <c r="BC6" i="7"/>
  <c r="K26" i="14" s="1"/>
  <c r="BG17" i="7"/>
  <c r="BC17" i="7"/>
  <c r="BG9" i="7"/>
  <c r="BC9" i="7"/>
  <c r="BG24" i="7"/>
  <c r="BC24" i="7"/>
  <c r="BG29" i="7"/>
  <c r="BC29" i="7"/>
  <c r="BG16" i="7"/>
  <c r="BC16" i="7"/>
  <c r="BG20" i="7"/>
  <c r="BC20" i="7"/>
  <c r="BG14" i="7"/>
  <c r="BC14" i="7"/>
  <c r="BG28" i="7"/>
  <c r="BC28" i="7"/>
  <c r="BG2" i="7"/>
  <c r="BC2" i="7"/>
  <c r="CO5" i="7"/>
  <c r="M61" i="15"/>
  <c r="M60" i="15"/>
  <c r="E18" i="15"/>
  <c r="L61" i="15"/>
  <c r="L60" i="15"/>
  <c r="K34" i="15"/>
  <c r="K35" i="15" s="1"/>
  <c r="G34" i="15"/>
  <c r="E29" i="15"/>
  <c r="J28" i="15"/>
  <c r="J25" i="15"/>
  <c r="E24" i="15"/>
  <c r="E23" i="15" s="1"/>
  <c r="E14" i="15"/>
  <c r="E13" i="15" s="1"/>
  <c r="H12" i="15"/>
  <c r="I10" i="15"/>
  <c r="I35" i="15" s="1"/>
  <c r="F10" i="15"/>
  <c r="H9" i="15"/>
  <c r="F9" i="15"/>
  <c r="H8" i="15"/>
  <c r="E7" i="15"/>
  <c r="O32" i="14" l="1"/>
  <c r="O33" i="14" s="1"/>
  <c r="H35" i="15"/>
  <c r="J35" i="15"/>
  <c r="E35" i="15"/>
  <c r="W14" i="7"/>
  <c r="W20" i="7"/>
  <c r="W16" i="7"/>
  <c r="W29" i="7"/>
  <c r="W24" i="7"/>
  <c r="W9" i="7"/>
  <c r="W17" i="7"/>
  <c r="W6" i="7"/>
  <c r="K18" i="14" s="1"/>
  <c r="W26" i="7"/>
  <c r="W22" i="7"/>
  <c r="W8" i="7"/>
  <c r="W10" i="7"/>
  <c r="W12" i="7"/>
  <c r="W7" i="7"/>
  <c r="W18" i="7"/>
  <c r="W27" i="7"/>
  <c r="W19" i="7"/>
  <c r="W11" i="7"/>
  <c r="W23" i="7"/>
  <c r="W25" i="7"/>
  <c r="W15" i="7"/>
  <c r="W21" i="7"/>
  <c r="W13" i="7"/>
  <c r="W30" i="7"/>
  <c r="W28" i="7"/>
  <c r="S14" i="7"/>
  <c r="S20" i="7"/>
  <c r="S16" i="7"/>
  <c r="S29" i="7"/>
  <c r="S24" i="7"/>
  <c r="S9" i="7"/>
  <c r="S17" i="7"/>
  <c r="S6" i="7"/>
  <c r="K17" i="14" s="1"/>
  <c r="S26" i="7"/>
  <c r="S22" i="7"/>
  <c r="S8" i="7"/>
  <c r="S10" i="7"/>
  <c r="S12" i="7"/>
  <c r="S7" i="7"/>
  <c r="S18" i="7"/>
  <c r="S27" i="7"/>
  <c r="S19" i="7"/>
  <c r="S11" i="7"/>
  <c r="S23" i="7"/>
  <c r="S25" i="7"/>
  <c r="S15" i="7"/>
  <c r="S21" i="7"/>
  <c r="S13" i="7"/>
  <c r="S30" i="7"/>
  <c r="S28" i="7"/>
  <c r="O14" i="7"/>
  <c r="O20" i="7"/>
  <c r="O16" i="7"/>
  <c r="O29" i="7"/>
  <c r="O24" i="7"/>
  <c r="O9" i="7"/>
  <c r="O17" i="7"/>
  <c r="O6" i="7"/>
  <c r="K16" i="14" s="1"/>
  <c r="O26" i="7"/>
  <c r="O22" i="7"/>
  <c r="O8" i="7"/>
  <c r="O10" i="7"/>
  <c r="O12" i="7"/>
  <c r="O7" i="7"/>
  <c r="O18" i="7"/>
  <c r="O27" i="7"/>
  <c r="O19" i="7"/>
  <c r="O11" i="7"/>
  <c r="O23" i="7"/>
  <c r="O25" i="7"/>
  <c r="O15" i="7"/>
  <c r="O21" i="7"/>
  <c r="O13" i="7"/>
  <c r="O30" i="7"/>
  <c r="O28" i="7"/>
  <c r="K14" i="7"/>
  <c r="K20" i="7"/>
  <c r="K16" i="7"/>
  <c r="K29" i="7"/>
  <c r="K24" i="7"/>
  <c r="K9" i="7"/>
  <c r="K17" i="7"/>
  <c r="K6" i="7"/>
  <c r="K15" i="14" s="1"/>
  <c r="K26" i="7"/>
  <c r="K22" i="7"/>
  <c r="K8" i="7"/>
  <c r="K10" i="7"/>
  <c r="K12" i="7"/>
  <c r="K7" i="7"/>
  <c r="K18" i="7"/>
  <c r="K27" i="7"/>
  <c r="K19" i="7"/>
  <c r="K11" i="7"/>
  <c r="K23" i="7"/>
  <c r="K25" i="7"/>
  <c r="K15" i="7"/>
  <c r="K21" i="7"/>
  <c r="K13" i="7"/>
  <c r="K30" i="7"/>
  <c r="K28" i="7"/>
  <c r="O34" i="14" l="1"/>
  <c r="O35" i="14" s="1"/>
  <c r="BS30" i="7"/>
  <c r="BS13" i="7"/>
  <c r="BS21" i="7"/>
  <c r="BS15" i="7"/>
  <c r="BS25" i="7"/>
  <c r="BS23" i="7"/>
  <c r="BS11" i="7"/>
  <c r="BS19" i="7"/>
  <c r="BS27" i="7"/>
  <c r="BS18" i="7"/>
  <c r="BS7" i="7"/>
  <c r="BS12" i="7"/>
  <c r="BS10" i="7"/>
  <c r="K30" i="14"/>
  <c r="BS8" i="7"/>
  <c r="BS22" i="7"/>
  <c r="BS26" i="7"/>
  <c r="BS6" i="7"/>
  <c r="BS17" i="7"/>
  <c r="BS9" i="7"/>
  <c r="BS24" i="7"/>
  <c r="BS29" i="7"/>
  <c r="BS16" i="7"/>
  <c r="BS20" i="7"/>
  <c r="BS14" i="7"/>
  <c r="BS28" i="7"/>
  <c r="BS2" i="7"/>
  <c r="M8" i="14" l="1"/>
  <c r="B8" i="14"/>
  <c r="CM30" i="7" l="1"/>
  <c r="CI30" i="7"/>
  <c r="CE30" i="7"/>
  <c r="CA30" i="7"/>
  <c r="BK30" i="7"/>
  <c r="BW30" i="7"/>
  <c r="BO30" i="7"/>
  <c r="AY30" i="7"/>
  <c r="AU30" i="7"/>
  <c r="AQ30" i="7"/>
  <c r="AM30" i="7"/>
  <c r="AI30" i="7"/>
  <c r="AE30" i="7"/>
  <c r="AA30" i="7"/>
  <c r="CM13" i="7"/>
  <c r="CI13" i="7"/>
  <c r="CE13" i="7"/>
  <c r="CA13" i="7"/>
  <c r="BK13" i="7"/>
  <c r="BW13" i="7"/>
  <c r="BO13" i="7"/>
  <c r="AY13" i="7"/>
  <c r="AU13" i="7"/>
  <c r="AQ13" i="7"/>
  <c r="AM13" i="7"/>
  <c r="AI13" i="7"/>
  <c r="AE13" i="7"/>
  <c r="AA13" i="7"/>
  <c r="CM21" i="7"/>
  <c r="CI21" i="7"/>
  <c r="CE21" i="7"/>
  <c r="CA21" i="7"/>
  <c r="BK21" i="7"/>
  <c r="BW21" i="7"/>
  <c r="BO21" i="7"/>
  <c r="AY21" i="7"/>
  <c r="AU21" i="7"/>
  <c r="AQ21" i="7"/>
  <c r="AM21" i="7"/>
  <c r="AI21" i="7"/>
  <c r="AE21" i="7"/>
  <c r="AA21" i="7"/>
  <c r="CM15" i="7"/>
  <c r="CI15" i="7"/>
  <c r="CE15" i="7"/>
  <c r="CA15" i="7"/>
  <c r="BK15" i="7"/>
  <c r="BW15" i="7"/>
  <c r="BO15" i="7"/>
  <c r="AY15" i="7"/>
  <c r="AU15" i="7"/>
  <c r="AQ15" i="7"/>
  <c r="AM15" i="7"/>
  <c r="AI15" i="7"/>
  <c r="AE15" i="7"/>
  <c r="AA15" i="7"/>
  <c r="CM25" i="7"/>
  <c r="CI25" i="7"/>
  <c r="CE25" i="7"/>
  <c r="CA25" i="7"/>
  <c r="BK25" i="7"/>
  <c r="BW25" i="7"/>
  <c r="BO25" i="7"/>
  <c r="AY25" i="7"/>
  <c r="AU25" i="7"/>
  <c r="AQ25" i="7"/>
  <c r="AM25" i="7"/>
  <c r="AI25" i="7"/>
  <c r="AE25" i="7"/>
  <c r="AA25" i="7"/>
  <c r="CM23" i="7"/>
  <c r="CI23" i="7"/>
  <c r="CE23" i="7"/>
  <c r="CA23" i="7"/>
  <c r="BK23" i="7"/>
  <c r="BW23" i="7"/>
  <c r="BO23" i="7"/>
  <c r="AY23" i="7"/>
  <c r="AU23" i="7"/>
  <c r="AQ23" i="7"/>
  <c r="AM23" i="7"/>
  <c r="AI23" i="7"/>
  <c r="AE23" i="7"/>
  <c r="AA23" i="7"/>
  <c r="CR30" i="7" l="1"/>
  <c r="CT30" i="7" s="1"/>
  <c r="CR23" i="7"/>
  <c r="CT23" i="7" s="1"/>
  <c r="CS15" i="7"/>
  <c r="CS30" i="7"/>
  <c r="CR25" i="7"/>
  <c r="CT25" i="7" s="1"/>
  <c r="CS13" i="7"/>
  <c r="CS23" i="7"/>
  <c r="CS21" i="7"/>
  <c r="CS25" i="7"/>
  <c r="CR15" i="7"/>
  <c r="CT15" i="7" s="1"/>
  <c r="CR13" i="7"/>
  <c r="CT13" i="7" s="1"/>
  <c r="CR21" i="7"/>
  <c r="CT21" i="7" s="1"/>
  <c r="CM6" i="7"/>
  <c r="K35" i="14" s="1"/>
  <c r="CM12" i="7"/>
  <c r="AQ14" i="7"/>
  <c r="AQ16" i="7"/>
  <c r="AQ29" i="7"/>
  <c r="AQ8" i="7"/>
  <c r="AQ10" i="7"/>
  <c r="AQ7" i="7"/>
  <c r="AQ18" i="7"/>
  <c r="AQ19" i="7"/>
  <c r="AQ11" i="7"/>
  <c r="AQ28" i="7"/>
  <c r="CI29" i="7"/>
  <c r="CI8" i="7"/>
  <c r="CI7" i="7"/>
  <c r="CI11" i="7"/>
  <c r="CI28" i="7"/>
  <c r="AU20" i="7"/>
  <c r="AU22" i="7"/>
  <c r="K47" i="14"/>
  <c r="N16" i="14"/>
  <c r="B16" i="14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AA28" i="7"/>
  <c r="AE28" i="7"/>
  <c r="AI28" i="7"/>
  <c r="AM28" i="7"/>
  <c r="AU28" i="7"/>
  <c r="AY28" i="7"/>
  <c r="BO28" i="7"/>
  <c r="BW28" i="7"/>
  <c r="BK28" i="7"/>
  <c r="CA28" i="7"/>
  <c r="CE28" i="7"/>
  <c r="CM28" i="7"/>
  <c r="AA10" i="7"/>
  <c r="AE10" i="7"/>
  <c r="AI10" i="7"/>
  <c r="AM10" i="7"/>
  <c r="AU10" i="7"/>
  <c r="AY10" i="7"/>
  <c r="BO10" i="7"/>
  <c r="BW10" i="7"/>
  <c r="BK10" i="7"/>
  <c r="CA10" i="7"/>
  <c r="CE10" i="7"/>
  <c r="CI10" i="7"/>
  <c r="CM10" i="7"/>
  <c r="AA12" i="7"/>
  <c r="AE12" i="7"/>
  <c r="AI12" i="7"/>
  <c r="AM12" i="7"/>
  <c r="AQ12" i="7"/>
  <c r="AU12" i="7"/>
  <c r="AY12" i="7"/>
  <c r="BO12" i="7"/>
  <c r="BW12" i="7"/>
  <c r="BK12" i="7"/>
  <c r="CA12" i="7"/>
  <c r="CE12" i="7"/>
  <c r="CI12" i="7"/>
  <c r="AA9" i="7"/>
  <c r="AE9" i="7"/>
  <c r="AI9" i="7"/>
  <c r="AM9" i="7"/>
  <c r="AQ9" i="7"/>
  <c r="AU9" i="7"/>
  <c r="AY9" i="7"/>
  <c r="BO9" i="7"/>
  <c r="BW9" i="7"/>
  <c r="BK9" i="7"/>
  <c r="CA9" i="7"/>
  <c r="CE9" i="7"/>
  <c r="CI9" i="7"/>
  <c r="CM9" i="7"/>
  <c r="AA7" i="7"/>
  <c r="AE7" i="7"/>
  <c r="AI7" i="7"/>
  <c r="AM7" i="7"/>
  <c r="AU7" i="7"/>
  <c r="AY7" i="7"/>
  <c r="BO7" i="7"/>
  <c r="BW7" i="7"/>
  <c r="BK7" i="7"/>
  <c r="CA7" i="7"/>
  <c r="CE7" i="7"/>
  <c r="AU14" i="7"/>
  <c r="CE14" i="7"/>
  <c r="CM8" i="7"/>
  <c r="CM22" i="7"/>
  <c r="CI22" i="7"/>
  <c r="CM26" i="7"/>
  <c r="CI26" i="7"/>
  <c r="CM19" i="7"/>
  <c r="CI19" i="7"/>
  <c r="CM17" i="7"/>
  <c r="CI17" i="7"/>
  <c r="CM27" i="7"/>
  <c r="CI27" i="7"/>
  <c r="CM18" i="7"/>
  <c r="CI18" i="7"/>
  <c r="CM24" i="7"/>
  <c r="CI24" i="7"/>
  <c r="CM16" i="7"/>
  <c r="CI16" i="7"/>
  <c r="CM20" i="7"/>
  <c r="CI20" i="7"/>
  <c r="CM14" i="7"/>
  <c r="CI14" i="7"/>
  <c r="CM2" i="7"/>
  <c r="CI2" i="7"/>
  <c r="AE14" i="7"/>
  <c r="AA11" i="7"/>
  <c r="AE11" i="7"/>
  <c r="AI11" i="7"/>
  <c r="AM11" i="7"/>
  <c r="AU11" i="7"/>
  <c r="AY11" i="7"/>
  <c r="BO11" i="7"/>
  <c r="BW11" i="7"/>
  <c r="BK11" i="7"/>
  <c r="CA11" i="7"/>
  <c r="CE11" i="7"/>
  <c r="AA6" i="7"/>
  <c r="K19" i="14" s="1"/>
  <c r="AE6" i="7"/>
  <c r="K20" i="14" s="1"/>
  <c r="AI6" i="7"/>
  <c r="K21" i="14" s="1"/>
  <c r="AM6" i="7"/>
  <c r="K22" i="14" s="1"/>
  <c r="AY6" i="7"/>
  <c r="K25" i="14" s="1"/>
  <c r="BO6" i="7"/>
  <c r="K29" i="14" s="1"/>
  <c r="BW6" i="7"/>
  <c r="K31" i="14" s="1"/>
  <c r="BK6" i="7"/>
  <c r="K28" i="14" s="1"/>
  <c r="CA6" i="7"/>
  <c r="K32" i="14" s="1"/>
  <c r="CE6" i="7"/>
  <c r="K33" i="14" s="1"/>
  <c r="AA26" i="7"/>
  <c r="AE26" i="7"/>
  <c r="AI26" i="7"/>
  <c r="AM26" i="7"/>
  <c r="AQ26" i="7"/>
  <c r="AU26" i="7"/>
  <c r="AY26" i="7"/>
  <c r="BO26" i="7"/>
  <c r="BW26" i="7"/>
  <c r="BK26" i="7"/>
  <c r="CA26" i="7"/>
  <c r="CE26" i="7"/>
  <c r="AA22" i="7"/>
  <c r="AE22" i="7"/>
  <c r="AI22" i="7"/>
  <c r="AM22" i="7"/>
  <c r="AQ22" i="7"/>
  <c r="AY22" i="7"/>
  <c r="BO22" i="7"/>
  <c r="BW22" i="7"/>
  <c r="BK22" i="7"/>
  <c r="CA22" i="7"/>
  <c r="CE22" i="7"/>
  <c r="AA8" i="7"/>
  <c r="AE8" i="7"/>
  <c r="AI8" i="7"/>
  <c r="AM8" i="7"/>
  <c r="AU8" i="7"/>
  <c r="AY8" i="7"/>
  <c r="BO8" i="7"/>
  <c r="BW8" i="7"/>
  <c r="BK8" i="7"/>
  <c r="CA8" i="7"/>
  <c r="CE8" i="7"/>
  <c r="CE19" i="7"/>
  <c r="CA19" i="7"/>
  <c r="BK19" i="7"/>
  <c r="BW19" i="7"/>
  <c r="BO19" i="7"/>
  <c r="AY19" i="7"/>
  <c r="AU19" i="7"/>
  <c r="AM19" i="7"/>
  <c r="AI19" i="7"/>
  <c r="AE19" i="7"/>
  <c r="AA19" i="7"/>
  <c r="CE17" i="7"/>
  <c r="CA17" i="7"/>
  <c r="BK17" i="7"/>
  <c r="BW17" i="7"/>
  <c r="BO17" i="7"/>
  <c r="AY17" i="7"/>
  <c r="AU17" i="7"/>
  <c r="AQ17" i="7"/>
  <c r="AM17" i="7"/>
  <c r="AI17" i="7"/>
  <c r="AE17" i="7"/>
  <c r="AA17" i="7"/>
  <c r="CE27" i="7"/>
  <c r="CA27" i="7"/>
  <c r="BK27" i="7"/>
  <c r="BW27" i="7"/>
  <c r="BO27" i="7"/>
  <c r="AY27" i="7"/>
  <c r="AU27" i="7"/>
  <c r="AQ27" i="7"/>
  <c r="AM27" i="7"/>
  <c r="AI27" i="7"/>
  <c r="AE27" i="7"/>
  <c r="AA27" i="7"/>
  <c r="CE18" i="7"/>
  <c r="CA18" i="7"/>
  <c r="BK18" i="7"/>
  <c r="BW18" i="7"/>
  <c r="BO18" i="7"/>
  <c r="AY18" i="7"/>
  <c r="AU18" i="7"/>
  <c r="AM18" i="7"/>
  <c r="AI18" i="7"/>
  <c r="AE18" i="7"/>
  <c r="AA18" i="7"/>
  <c r="CE24" i="7"/>
  <c r="CA24" i="7"/>
  <c r="BK24" i="7"/>
  <c r="BW24" i="7"/>
  <c r="BO24" i="7"/>
  <c r="AY24" i="7"/>
  <c r="AU24" i="7"/>
  <c r="AQ24" i="7"/>
  <c r="AM24" i="7"/>
  <c r="AI24" i="7"/>
  <c r="AE24" i="7"/>
  <c r="AA24" i="7"/>
  <c r="CE29" i="7"/>
  <c r="CA29" i="7"/>
  <c r="BK29" i="7"/>
  <c r="BW29" i="7"/>
  <c r="BO29" i="7"/>
  <c r="AY29" i="7"/>
  <c r="AU29" i="7"/>
  <c r="AM29" i="7"/>
  <c r="AI29" i="7"/>
  <c r="AE29" i="7"/>
  <c r="AA29" i="7"/>
  <c r="CE16" i="7"/>
  <c r="CA16" i="7"/>
  <c r="BK16" i="7"/>
  <c r="BW16" i="7"/>
  <c r="BO16" i="7"/>
  <c r="AY16" i="7"/>
  <c r="AU16" i="7"/>
  <c r="AM16" i="7"/>
  <c r="AI16" i="7"/>
  <c r="AE16" i="7"/>
  <c r="AA16" i="7"/>
  <c r="CE20" i="7"/>
  <c r="CA20" i="7"/>
  <c r="BK20" i="7"/>
  <c r="BW20" i="7"/>
  <c r="BO20" i="7"/>
  <c r="AY20" i="7"/>
  <c r="AQ20" i="7"/>
  <c r="AM20" i="7"/>
  <c r="AI20" i="7"/>
  <c r="AE20" i="7"/>
  <c r="AA20" i="7"/>
  <c r="CA14" i="7"/>
  <c r="BK14" i="7"/>
  <c r="BW14" i="7"/>
  <c r="BO14" i="7"/>
  <c r="AY14" i="7"/>
  <c r="AM14" i="7"/>
  <c r="AI14" i="7"/>
  <c r="AA14" i="7"/>
  <c r="C5" i="12"/>
  <c r="D5" i="12"/>
  <c r="E5" i="12"/>
  <c r="F5" i="12"/>
  <c r="C6" i="12"/>
  <c r="D6" i="12"/>
  <c r="E6" i="12"/>
  <c r="F6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F4" i="12"/>
  <c r="E4" i="12"/>
  <c r="D4" i="12"/>
  <c r="C4" i="12"/>
  <c r="CE2" i="7"/>
  <c r="CA2" i="7"/>
  <c r="BK2" i="7"/>
  <c r="BW2" i="7"/>
  <c r="BO2" i="7"/>
  <c r="AY2" i="7"/>
  <c r="AU2" i="7"/>
  <c r="AQ2" i="7"/>
  <c r="AM2" i="7"/>
  <c r="AI2" i="7"/>
  <c r="AE2" i="7"/>
  <c r="AA2" i="7"/>
  <c r="W2" i="7"/>
  <c r="S2" i="7"/>
  <c r="O2" i="7"/>
  <c r="K2" i="7"/>
  <c r="AU6" i="7"/>
  <c r="K24" i="14" s="1"/>
  <c r="CI6" i="7"/>
  <c r="K34" i="14" s="1"/>
  <c r="AQ6" i="7"/>
  <c r="K23" i="14" s="1"/>
  <c r="CM29" i="7"/>
  <c r="CM11" i="7"/>
  <c r="CM7" i="7"/>
  <c r="C46" i="14"/>
  <c r="J36" i="14"/>
  <c r="E16" i="14"/>
  <c r="J15" i="14"/>
  <c r="C44" i="14"/>
  <c r="B41" i="14"/>
  <c r="M9" i="14"/>
  <c r="C43" i="14"/>
  <c r="D15" i="14"/>
  <c r="G9" i="14"/>
  <c r="C45" i="14"/>
  <c r="B39" i="14"/>
  <c r="G8" i="14"/>
  <c r="C42" i="14"/>
  <c r="N17" i="14" l="1"/>
  <c r="CN28" i="7"/>
  <c r="CO28" i="7" s="1"/>
  <c r="CR6" i="7"/>
  <c r="CT6" i="7" s="1"/>
  <c r="CN27" i="7"/>
  <c r="CO27" i="7" s="1"/>
  <c r="CR14" i="7"/>
  <c r="CT14" i="7" s="1"/>
  <c r="CN13" i="7"/>
  <c r="CO13" i="7" s="1"/>
  <c r="CN26" i="7"/>
  <c r="CO26" i="7" s="1"/>
  <c r="CS22" i="7"/>
  <c r="CN16" i="7"/>
  <c r="CO16" i="7" s="1"/>
  <c r="CN17" i="7"/>
  <c r="CO17" i="7" s="1"/>
  <c r="CN9" i="7"/>
  <c r="CO9" i="7" s="1"/>
  <c r="CN21" i="7"/>
  <c r="CO21" i="7" s="1"/>
  <c r="CN18" i="7"/>
  <c r="CO18" i="7" s="1"/>
  <c r="CN8" i="7"/>
  <c r="CO8" i="7" s="1"/>
  <c r="CN20" i="7"/>
  <c r="CO20" i="7" s="1"/>
  <c r="CN7" i="7"/>
  <c r="CO7" i="7" s="1"/>
  <c r="CN10" i="7"/>
  <c r="CO10" i="7" s="1"/>
  <c r="CN22" i="7"/>
  <c r="CO22" i="7" s="1"/>
  <c r="CN29" i="7"/>
  <c r="CO29" i="7" s="1"/>
  <c r="CN25" i="7"/>
  <c r="CO25" i="7" s="1"/>
  <c r="CN12" i="7"/>
  <c r="CO12" i="7" s="1"/>
  <c r="CN6" i="7"/>
  <c r="CO6" i="7" s="1"/>
  <c r="CN23" i="7"/>
  <c r="CO23" i="7" s="1"/>
  <c r="CN30" i="7"/>
  <c r="CO30" i="7" s="1"/>
  <c r="CN24" i="7"/>
  <c r="CO24" i="7" s="1"/>
  <c r="CN14" i="7"/>
  <c r="CO14" i="7" s="1"/>
  <c r="CN19" i="7"/>
  <c r="CO19" i="7" s="1"/>
  <c r="CN15" i="7"/>
  <c r="CO15" i="7" s="1"/>
  <c r="CR11" i="7"/>
  <c r="CT11" i="7" s="1"/>
  <c r="CN11" i="7"/>
  <c r="CO11" i="7" s="1"/>
  <c r="CR29" i="7"/>
  <c r="CT29" i="7" s="1"/>
  <c r="CS26" i="7"/>
  <c r="CS7" i="7"/>
  <c r="CR7" i="7"/>
  <c r="CT7" i="7" s="1"/>
  <c r="CR26" i="7"/>
  <c r="CT26" i="7" s="1"/>
  <c r="CS6" i="7"/>
  <c r="CS29" i="7"/>
  <c r="CS16" i="7"/>
  <c r="CS19" i="7"/>
  <c r="CS24" i="7"/>
  <c r="CS14" i="7"/>
  <c r="CS20" i="7"/>
  <c r="CR17" i="7"/>
  <c r="CT17" i="7" s="1"/>
  <c r="CR22" i="7"/>
  <c r="CT22" i="7" s="1"/>
  <c r="CO2" i="7"/>
  <c r="CS18" i="7"/>
  <c r="CS17" i="7"/>
  <c r="CS11" i="7"/>
  <c r="CR12" i="7"/>
  <c r="CT12" i="7" s="1"/>
  <c r="CR28" i="7"/>
  <c r="CT28" i="7" s="1"/>
  <c r="CR20" i="7"/>
  <c r="CT20" i="7" s="1"/>
  <c r="CR24" i="7"/>
  <c r="CT24" i="7" s="1"/>
  <c r="CR19" i="7"/>
  <c r="CT19" i="7" s="1"/>
  <c r="CS8" i="7"/>
  <c r="CS27" i="7"/>
  <c r="CR16" i="7"/>
  <c r="CT16" i="7" s="1"/>
  <c r="CS12" i="7"/>
  <c r="CS10" i="7"/>
  <c r="CR10" i="7"/>
  <c r="CT10" i="7" s="1"/>
  <c r="CR27" i="7"/>
  <c r="CT27" i="7" s="1"/>
  <c r="CR9" i="7"/>
  <c r="CT9" i="7" s="1"/>
  <c r="CR8" i="7"/>
  <c r="CT8" i="7" s="1"/>
  <c r="CS28" i="7"/>
  <c r="CS9" i="7"/>
  <c r="CR18" i="7"/>
  <c r="CT18" i="7" s="1"/>
  <c r="D16" i="14"/>
  <c r="C15" i="14"/>
  <c r="J17" i="14"/>
  <c r="J16" i="14"/>
  <c r="D17" i="14"/>
  <c r="K36" i="14"/>
  <c r="E17" i="14"/>
  <c r="N18" i="14" l="1"/>
  <c r="N37" i="14"/>
  <c r="C16" i="14"/>
  <c r="J18" i="14"/>
  <c r="E18" i="14"/>
  <c r="D18" i="14"/>
  <c r="K37" i="14"/>
  <c r="C17" i="14"/>
  <c r="N19" i="14" l="1"/>
  <c r="A6" i="7"/>
  <c r="A7" i="7" s="1"/>
  <c r="A8" i="7" s="1"/>
  <c r="A9" i="7" s="1"/>
  <c r="A10" i="7" s="1"/>
  <c r="A11" i="7" s="1"/>
  <c r="A12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C18" i="14"/>
  <c r="E19" i="14"/>
  <c r="D19" i="14"/>
  <c r="J19" i="14"/>
  <c r="N20" i="14" l="1"/>
  <c r="D20" i="14"/>
  <c r="J20" i="14"/>
  <c r="C19" i="14"/>
  <c r="E20" i="14"/>
  <c r="N21" i="14" l="1"/>
  <c r="C20" i="14"/>
  <c r="E21" i="14"/>
  <c r="J21" i="14"/>
  <c r="D21" i="14"/>
  <c r="N22" i="14" l="1"/>
  <c r="J22" i="14"/>
  <c r="D22" i="14"/>
  <c r="E22" i="14"/>
  <c r="C21" i="14"/>
  <c r="N23" i="14" l="1"/>
  <c r="E23" i="14"/>
  <c r="J23" i="14"/>
  <c r="D23" i="14"/>
  <c r="C22" i="14"/>
  <c r="N24" i="14" l="1"/>
  <c r="J24" i="14"/>
  <c r="E24" i="14"/>
  <c r="D24" i="14"/>
  <c r="C23" i="14"/>
  <c r="N25" i="14" l="1"/>
  <c r="D25" i="14"/>
  <c r="C24" i="14"/>
  <c r="E25" i="14"/>
  <c r="J25" i="14"/>
  <c r="N26" i="14" l="1"/>
  <c r="D26" i="14"/>
  <c r="E26" i="14"/>
  <c r="C25" i="14"/>
  <c r="J26" i="14"/>
  <c r="N27" i="14" l="1"/>
  <c r="C26" i="14"/>
  <c r="J27" i="14"/>
  <c r="D27" i="14"/>
  <c r="E27" i="14"/>
  <c r="N28" i="14" l="1"/>
  <c r="D28" i="14"/>
  <c r="J28" i="14"/>
  <c r="E28" i="14"/>
  <c r="C27" i="14"/>
  <c r="N29" i="14" l="1"/>
  <c r="D29" i="14"/>
  <c r="J29" i="14"/>
  <c r="C28" i="14"/>
  <c r="E29" i="14"/>
  <c r="N30" i="14" l="1"/>
  <c r="E30" i="14"/>
  <c r="J30" i="14"/>
  <c r="D30" i="14"/>
  <c r="C29" i="14"/>
  <c r="N31" i="14" l="1"/>
  <c r="D31" i="14"/>
  <c r="E31" i="14"/>
  <c r="C30" i="14"/>
  <c r="J31" i="14"/>
  <c r="N32" i="14" l="1"/>
  <c r="E32" i="14"/>
  <c r="C31" i="14"/>
  <c r="J32" i="14"/>
  <c r="D32" i="14"/>
  <c r="N33" i="14" l="1"/>
  <c r="C32" i="14"/>
  <c r="D33" i="14"/>
  <c r="E33" i="14"/>
  <c r="J33" i="14"/>
  <c r="N34" i="14" l="1"/>
  <c r="J34" i="14"/>
  <c r="C33" i="14"/>
  <c r="D34" i="14"/>
  <c r="E34" i="14"/>
  <c r="N35" i="14" l="1"/>
  <c r="E35" i="14"/>
  <c r="D35" i="14"/>
  <c r="C34" i="14"/>
  <c r="J35" i="14"/>
  <c r="C35" i="14"/>
</calcChain>
</file>

<file path=xl/sharedStrings.xml><?xml version="1.0" encoding="utf-8"?>
<sst xmlns="http://schemas.openxmlformats.org/spreadsheetml/2006/main" count="351" uniqueCount="222">
  <si>
    <t>STT</t>
  </si>
  <si>
    <t>HỌ VÀ</t>
  </si>
  <si>
    <t>TÊN</t>
  </si>
  <si>
    <t>NGSINH</t>
  </si>
  <si>
    <t>L1</t>
  </si>
  <si>
    <t>L2</t>
  </si>
  <si>
    <t>L3</t>
  </si>
  <si>
    <t>MÃ HỌC
 VIÊN</t>
  </si>
  <si>
    <t>LUẬN VĂN TỐT NGHIỆP</t>
  </si>
  <si>
    <t>Số môn nợ</t>
  </si>
  <si>
    <t>Số tín chỉ nợ</t>
  </si>
  <si>
    <t>BỘ GIÁO DỤC &amp; ĐÀO TẠO</t>
  </si>
  <si>
    <t>TRƯỜNG ĐẠI HỌC DUY TÂN</t>
  </si>
  <si>
    <t>:</t>
  </si>
  <si>
    <t>Ngày, tháng, năm sinh</t>
  </si>
  <si>
    <t>Là học viên cao học khóa</t>
  </si>
  <si>
    <t>CỘNG HÒA XÃ HỘI CHỦ NGHĨA VIỆT NAM</t>
  </si>
  <si>
    <t>Độc lập - Tự do - Hạnh phúc</t>
  </si>
  <si>
    <t>BẢNG ĐIỂM CAO HỌC</t>
  </si>
  <si>
    <t>NƠI SINH</t>
  </si>
  <si>
    <t>ĐIỂM TỔNG KẾT</t>
  </si>
  <si>
    <t>TÊN LUẬN VĂN</t>
  </si>
  <si>
    <t>HỘI ĐỐNG</t>
  </si>
  <si>
    <t>CHỦ TỊCH HỘI ĐỐNG</t>
  </si>
  <si>
    <t>ỦY VIÊN THƯ KÝ</t>
  </si>
  <si>
    <t>ỦY VIÊN PHẢN BIỆN 1</t>
  </si>
  <si>
    <t>ỦY VIÊN PHẢN BIỆN 2</t>
  </si>
  <si>
    <t>1.</t>
  </si>
  <si>
    <t>2.</t>
  </si>
  <si>
    <t>3.</t>
  </si>
  <si>
    <t>4.</t>
  </si>
  <si>
    <t>5.</t>
  </si>
  <si>
    <t>Chủ tịch Hội đồng</t>
  </si>
  <si>
    <t>Ủy viên Thư ký</t>
  </si>
  <si>
    <t>Ủy viên Phản biện 1</t>
  </si>
  <si>
    <t>Ủy viên Phản biện 2</t>
  </si>
  <si>
    <t>NGÀY BÀO VỆ</t>
  </si>
  <si>
    <t>KHẢO SÁT AV</t>
  </si>
  <si>
    <t>Ủy viên Hội đồng</t>
  </si>
  <si>
    <t>ỦY VIÊN HỘI ĐỒNG</t>
  </si>
  <si>
    <t>XÉT TỐT NGHIỆP</t>
  </si>
  <si>
    <t>Nơi sinh</t>
  </si>
  <si>
    <t>Hình thức đào tạo</t>
  </si>
  <si>
    <t>MÃ
MÔN</t>
  </si>
  <si>
    <t>SỐ
HIỆU</t>
  </si>
  <si>
    <t>TÊN MÔN HỌC</t>
  </si>
  <si>
    <t>SỐ
TÍN CHỈ</t>
  </si>
  <si>
    <t>ĐIỂM MÔN HỌC</t>
  </si>
  <si>
    <t xml:space="preserve">  *  Điểm luận văn tốt nghiệp</t>
  </si>
  <si>
    <t>TL. HIỆU TRƯỞNG</t>
  </si>
  <si>
    <t>TP. ĐÀO TẠO ĐẠI HỌC &amp; SAU ĐẠI HỌC</t>
  </si>
  <si>
    <t>TS. Nguyễn Phi Sơn</t>
  </si>
  <si>
    <t>GIÓI TÍNH</t>
  </si>
  <si>
    <t>SỐ TC TÍCH LŨY</t>
  </si>
  <si>
    <t xml:space="preserve">  *  Điểm trung bình chung tích lũy các môn học</t>
  </si>
  <si>
    <t>Mã số học viên</t>
  </si>
  <si>
    <t>MÃ HV:</t>
  </si>
  <si>
    <t>Địa chỉ: 254 Nguyễn Văn Linh - TP Đà Nẵng
www.dtu.edu.vn - Tel: 0236.3650403</t>
  </si>
  <si>
    <t>Triết học</t>
  </si>
  <si>
    <t>Tiếng Anh 1</t>
  </si>
  <si>
    <t>ENG601</t>
  </si>
  <si>
    <t>ENG602</t>
  </si>
  <si>
    <t>Tiếng Anh 3</t>
  </si>
  <si>
    <t>Phương Pháp Luận NCKH</t>
  </si>
  <si>
    <t>PHI600</t>
  </si>
  <si>
    <t xml:space="preserve">CHƯƠNG TRÌNH ĐÀO TẠO TRÌNH ĐỘ THẠC SĨ </t>
  </si>
  <si>
    <t>ĐẠI HỌC DUY TÂN</t>
  </si>
  <si>
    <t xml:space="preserve">CHUYÊN NGÀNH KẾ TOÁN </t>
  </si>
  <si>
    <t>MÃ CHUYÊN NGÀNH: 60.34.03.01</t>
  </si>
  <si>
    <t>( Ban hành kèm theo Quyết định số:             /QĐ-ĐHDT  ngày           tháng 12 năm 2014                               của Hiệu trưởng Trường Đại học Duy Tân )</t>
  </si>
  <si>
    <t xml:space="preserve"> </t>
  </si>
  <si>
    <t>TT</t>
  </si>
  <si>
    <t>Mã Học phần</t>
  </si>
  <si>
    <t>Tên học phần</t>
  </si>
  <si>
    <t>Số    Tín Chỉ</t>
  </si>
  <si>
    <t>Cụ Thể</t>
  </si>
  <si>
    <t>HỌC KỲ</t>
  </si>
  <si>
    <t>Chữ</t>
  </si>
  <si>
    <t>số</t>
  </si>
  <si>
    <t>Lý thuyết</t>
  </si>
  <si>
    <t>Thực hành</t>
  </si>
  <si>
    <t>A</t>
  </si>
  <si>
    <t>KIẾN THỨC CHUNG</t>
  </si>
  <si>
    <t>PHI</t>
  </si>
  <si>
    <t>ENG</t>
  </si>
  <si>
    <t xml:space="preserve">Tiếng Anh 2 </t>
  </si>
  <si>
    <t>Phương pháp luận NCKH</t>
  </si>
  <si>
    <t>B</t>
  </si>
  <si>
    <t>KIẾN THỨC CƠ SỞ</t>
  </si>
  <si>
    <t>I</t>
  </si>
  <si>
    <t>Học phần bắt buộc</t>
  </si>
  <si>
    <t>ECO</t>
  </si>
  <si>
    <t>Kinh tế vi mô</t>
  </si>
  <si>
    <t>Kinh tế lượng</t>
  </si>
  <si>
    <t>ACC</t>
  </si>
  <si>
    <t>Kế toán quản trị</t>
  </si>
  <si>
    <t>II</t>
  </si>
  <si>
    <t>Học phần tự chọn ( 4 học phần)</t>
  </si>
  <si>
    <t>Học phần tự chọn 1</t>
  </si>
  <si>
    <t>Học phần tự chọn 2</t>
  </si>
  <si>
    <t>Học phần tự chọn 3</t>
  </si>
  <si>
    <t>Học phần tự chọn 4</t>
  </si>
  <si>
    <t>C</t>
  </si>
  <si>
    <t>KIẾN THỨC CHUYÊN NGÀNH</t>
  </si>
  <si>
    <t>Kế toán tập đoàn</t>
  </si>
  <si>
    <t>Kế toán tài chính</t>
  </si>
  <si>
    <t>AUD</t>
  </si>
  <si>
    <t>Kiểm toán tài chính</t>
  </si>
  <si>
    <t>Kế toán quốc tế</t>
  </si>
  <si>
    <t>D</t>
  </si>
  <si>
    <t>TỔNG SỐ TÍN CHỈ</t>
  </si>
  <si>
    <t>DANH MỤC HỌC PHẦN TỰ CHỌN</t>
  </si>
  <si>
    <t>Học phần tự chọn kiến thức cơ sở</t>
  </si>
  <si>
    <t>STA</t>
  </si>
  <si>
    <t>Xác suất, thống kê nâng cao</t>
  </si>
  <si>
    <t>FIN</t>
  </si>
  <si>
    <t>Quản trị tài chính</t>
  </si>
  <si>
    <t>LAW</t>
  </si>
  <si>
    <t>Luật kinh tế</t>
  </si>
  <si>
    <t>MGT</t>
  </si>
  <si>
    <t>Quản trị học</t>
  </si>
  <si>
    <t>Kinh tế vĩ mô</t>
  </si>
  <si>
    <t>Tài chính quốc tế</t>
  </si>
  <si>
    <t>COM</t>
  </si>
  <si>
    <t>Thương lượng, đàm phán</t>
  </si>
  <si>
    <t>BNK</t>
  </si>
  <si>
    <t>Quản trị NH thương mại</t>
  </si>
  <si>
    <t>Quản trị dự án đầu tư</t>
  </si>
  <si>
    <t>Học phần tự chọn kiến thức chuyên ngành</t>
  </si>
  <si>
    <t>Phân tích tài chính</t>
  </si>
  <si>
    <t>Kế toán tài chính công</t>
  </si>
  <si>
    <t>Kế toán NH thương mại</t>
  </si>
  <si>
    <t>Lập và phân tích dự án</t>
  </si>
  <si>
    <t>Phân tích định lượng KD</t>
  </si>
  <si>
    <t>Hệ thống kiểm soát nội bộ</t>
  </si>
  <si>
    <t>Kiểm toán hoạt động</t>
  </si>
  <si>
    <t>Kiểm toán nội bộ</t>
  </si>
  <si>
    <t>IS</t>
  </si>
  <si>
    <t>Hệ thống thông tin kế toán</t>
  </si>
  <si>
    <t>AE</t>
  </si>
  <si>
    <t>Định giá tài sản</t>
  </si>
  <si>
    <t>SM</t>
  </si>
  <si>
    <t>Tài chính chứng khoán</t>
  </si>
  <si>
    <t xml:space="preserve">                                                                                                       KT. HIỆU TRƯỞNG</t>
  </si>
  <si>
    <t xml:space="preserve">                                                                                                      PHÓ HIỆU TRƯỞNG</t>
  </si>
  <si>
    <t>HK1</t>
  </si>
  <si>
    <t>Loại chương trình đào tạo</t>
  </si>
  <si>
    <t>Định hướng nghiên cứu</t>
  </si>
  <si>
    <t>Chính quy</t>
  </si>
  <si>
    <t>GHI CHÚ</t>
  </si>
  <si>
    <t>Ngành đào tạo</t>
  </si>
  <si>
    <t>Anh văn 1</t>
  </si>
  <si>
    <t>Anh văn 2</t>
  </si>
  <si>
    <t>Anh văn 3</t>
  </si>
  <si>
    <t>2018 - 2020</t>
  </si>
  <si>
    <t>ENG701</t>
  </si>
  <si>
    <t>'K19MPM'</t>
  </si>
  <si>
    <t>Tổ chức quản lý dược</t>
  </si>
  <si>
    <t>Quảng Nam</t>
  </si>
  <si>
    <t>PHI550</t>
  </si>
  <si>
    <t>MGT601</t>
  </si>
  <si>
    <t>Sinh dược học &amp; bào chế</t>
  </si>
  <si>
    <t>PHC605</t>
  </si>
  <si>
    <t>Thống kê sinh học</t>
  </si>
  <si>
    <t>STA675</t>
  </si>
  <si>
    <t>Gen dược học</t>
  </si>
  <si>
    <t>BIO622</t>
  </si>
  <si>
    <t>Quản lý dược bệnh viện</t>
  </si>
  <si>
    <t>PHM683</t>
  </si>
  <si>
    <t>Quản trị marketing dược</t>
  </si>
  <si>
    <t>MKT622</t>
  </si>
  <si>
    <t>Quản lý nghiệp vụ dược</t>
  </si>
  <si>
    <t>PHM730</t>
  </si>
  <si>
    <t>Quản trị doanh nghiệp dược</t>
  </si>
  <si>
    <t>PHM731</t>
  </si>
  <si>
    <t>Cảnh giác dược và thông tin thuốc</t>
  </si>
  <si>
    <t>PHM623</t>
  </si>
  <si>
    <t>Hóa trị liệu</t>
  </si>
  <si>
    <t>MED614</t>
  </si>
  <si>
    <t>Quản trị tiếp thị</t>
  </si>
  <si>
    <t>MKT651</t>
  </si>
  <si>
    <t>Miễn dịch</t>
  </si>
  <si>
    <t>IMN722</t>
  </si>
  <si>
    <t>Hệ thống pháp luật và quy chế dược</t>
  </si>
  <si>
    <t>LAW792</t>
  </si>
  <si>
    <t>Kinh tế y tế -y tế cộng đồng</t>
  </si>
  <si>
    <t>SPM712</t>
  </si>
  <si>
    <t>Kỹ năng tư vấn bệnh nhân</t>
  </si>
  <si>
    <t>PHM701</t>
  </si>
  <si>
    <t>Nghiên cứu phát triển thuốc mới</t>
  </si>
  <si>
    <t>PHC730</t>
  </si>
  <si>
    <t>Lê Thị Minh</t>
  </si>
  <si>
    <t>Châu</t>
  </si>
  <si>
    <t>Nữ</t>
  </si>
  <si>
    <t>Đào Nguyễn Thùy</t>
  </si>
  <si>
    <t>Dương</t>
  </si>
  <si>
    <t>Phan Lê Anh</t>
  </si>
  <si>
    <t>Đào</t>
  </si>
  <si>
    <t>Lê Anh</t>
  </si>
  <si>
    <t>Đức</t>
  </si>
  <si>
    <t>Nam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</si>
  <si>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</si>
  <si>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</si>
  <si>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</si>
  <si>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</si>
  <si>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</si>
  <si>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</si>
  <si>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</si>
  <si>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</si>
  <si>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</si>
  <si>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</si>
  <si>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</si>
  <si>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</si>
  <si>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Trần Viết</t>
  </si>
  <si>
    <t>Thành</t>
  </si>
  <si>
    <t>Võ Thị Thu</t>
  </si>
  <si>
    <t>Thương</t>
  </si>
  <si>
    <t>Đà Nẵng</t>
  </si>
  <si>
    <t>Hà Nội</t>
  </si>
  <si>
    <t>Đak Lak</t>
  </si>
  <si>
    <t>Bình Định</t>
  </si>
  <si>
    <t>QĐ 392, NGÀY 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</si>
</sst>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5" formatCode="000"/>
    <numFmt numFmtId="186" formatCode="#,##0.0"/>
  </numFmts>
  <fonts count="94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b/>
      <sz val="12"/>
      <name val="Times New Roman"/>
      <family val="1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Arial"/>
      <family val="2"/>
    </font>
    <font>
      <i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21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1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71" fillId="0" borderId="0"/>
    <xf numFmtId="0" fontId="67" fillId="0" borderId="0"/>
    <xf numFmtId="0" fontId="49" fillId="0" borderId="0"/>
    <xf numFmtId="0" fontId="1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46" fillId="0" borderId="0" xfId="85" applyFont="1" applyBorder="1" applyAlignment="1">
      <alignment horizontal="center"/>
    </xf>
    <xf numFmtId="184" fontId="46" fillId="0" borderId="0" xfId="85" applyNumberFormat="1" applyFont="1" applyBorder="1"/>
    <xf numFmtId="0" fontId="47" fillId="0" borderId="0" xfId="85" applyFont="1" applyFill="1" applyBorder="1" applyAlignment="1">
      <alignment horizontal="left"/>
    </xf>
    <xf numFmtId="14" fontId="46" fillId="0" borderId="0" xfId="85" applyNumberFormat="1" applyFont="1" applyBorder="1" applyAlignment="1">
      <alignment horizontal="center"/>
    </xf>
    <xf numFmtId="0" fontId="46" fillId="0" borderId="0" xfId="85" applyFont="1" applyBorder="1"/>
    <xf numFmtId="1" fontId="47" fillId="0" borderId="0" xfId="86" applyNumberFormat="1" applyFont="1" applyFill="1" applyAlignment="1">
      <alignment horizontal="center"/>
    </xf>
    <xf numFmtId="1" fontId="47" fillId="0" borderId="0" xfId="86" applyNumberFormat="1" applyFont="1" applyFill="1" applyBorder="1" applyAlignment="1">
      <alignment horizontal="center"/>
    </xf>
    <xf numFmtId="0" fontId="52" fillId="27" borderId="6" xfId="0" applyFont="1" applyFill="1" applyBorder="1" applyAlignment="1">
      <alignment vertical="center"/>
    </xf>
    <xf numFmtId="0" fontId="52" fillId="28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2" fillId="27" borderId="6" xfId="0" applyFont="1" applyFill="1" applyBorder="1" applyAlignment="1">
      <alignment horizontal="center" vertical="center" textRotation="90"/>
    </xf>
    <xf numFmtId="0" fontId="46" fillId="0" borderId="0" xfId="85" applyFont="1" applyFill="1" applyBorder="1" applyAlignment="1">
      <alignment horizontal="center"/>
    </xf>
    <xf numFmtId="184" fontId="46" fillId="0" borderId="0" xfId="85" applyNumberFormat="1" applyFont="1" applyFill="1" applyBorder="1"/>
    <xf numFmtId="0" fontId="46" fillId="0" borderId="0" xfId="85" applyFont="1" applyFill="1" applyBorder="1"/>
    <xf numFmtId="14" fontId="46" fillId="0" borderId="0" xfId="85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2" fillId="28" borderId="0" xfId="0" applyFont="1" applyFill="1" applyAlignment="1">
      <alignment horizontal="center"/>
    </xf>
    <xf numFmtId="0" fontId="46" fillId="27" borderId="0" xfId="85" applyFont="1" applyFill="1" applyBorder="1" applyAlignment="1">
      <alignment horizontal="center"/>
    </xf>
    <xf numFmtId="184" fontId="46" fillId="27" borderId="0" xfId="85" applyNumberFormat="1" applyFont="1" applyFill="1" applyBorder="1"/>
    <xf numFmtId="0" fontId="46" fillId="27" borderId="0" xfId="85" applyFont="1" applyFill="1" applyBorder="1"/>
    <xf numFmtId="0" fontId="47" fillId="27" borderId="0" xfId="85" applyFont="1" applyFill="1" applyBorder="1" applyAlignment="1">
      <alignment horizontal="left"/>
    </xf>
    <xf numFmtId="14" fontId="46" fillId="27" borderId="0" xfId="85" applyNumberFormat="1" applyFont="1" applyFill="1" applyBorder="1" applyAlignment="1">
      <alignment horizontal="center"/>
    </xf>
    <xf numFmtId="0" fontId="28" fillId="27" borderId="0" xfId="0" applyFont="1" applyFill="1" applyAlignment="1">
      <alignment horizontal="center"/>
    </xf>
    <xf numFmtId="0" fontId="52" fillId="27" borderId="0" xfId="0" applyFont="1" applyFill="1" applyAlignment="1">
      <alignment horizontal="center"/>
    </xf>
    <xf numFmtId="1" fontId="47" fillId="27" borderId="0" xfId="86" applyNumberFormat="1" applyFont="1" applyFill="1" applyAlignment="1">
      <alignment horizontal="center"/>
    </xf>
    <xf numFmtId="0" fontId="53" fillId="0" borderId="0" xfId="85" applyFont="1" applyBorder="1" applyAlignment="1">
      <alignment horizontal="center"/>
    </xf>
    <xf numFmtId="1" fontId="53" fillId="0" borderId="0" xfId="85" applyNumberFormat="1" applyFont="1" applyBorder="1" applyAlignment="1">
      <alignment horizontal="center"/>
    </xf>
    <xf numFmtId="0" fontId="53" fillId="0" borderId="0" xfId="85" applyFont="1" applyBorder="1"/>
    <xf numFmtId="0" fontId="55" fillId="0" borderId="0" xfId="83" applyFont="1" applyAlignment="1">
      <alignment vertical="center"/>
    </xf>
    <xf numFmtId="0" fontId="56" fillId="0" borderId="0" xfId="83" applyFont="1" applyAlignment="1">
      <alignment vertical="center"/>
    </xf>
    <xf numFmtId="0" fontId="72" fillId="0" borderId="0" xfId="83" applyFont="1"/>
    <xf numFmtId="0" fontId="58" fillId="0" borderId="0" xfId="83" applyFont="1" applyAlignment="1">
      <alignment vertical="center"/>
    </xf>
    <xf numFmtId="0" fontId="73" fillId="0" borderId="0" xfId="83" applyFont="1"/>
    <xf numFmtId="0" fontId="59" fillId="0" borderId="0" xfId="83" applyFont="1" applyAlignment="1">
      <alignment vertical="center"/>
    </xf>
    <xf numFmtId="0" fontId="60" fillId="0" borderId="0" xfId="83" applyFont="1" applyAlignment="1">
      <alignment vertical="center"/>
    </xf>
    <xf numFmtId="0" fontId="59" fillId="0" borderId="0" xfId="83" applyFont="1"/>
    <xf numFmtId="0" fontId="52" fillId="0" borderId="6" xfId="85" applyFont="1" applyBorder="1" applyAlignment="1">
      <alignment horizontal="center" vertical="center" wrapText="1"/>
    </xf>
    <xf numFmtId="1" fontId="52" fillId="0" borderId="6" xfId="86" applyNumberFormat="1" applyFont="1" applyBorder="1" applyAlignment="1">
      <alignment horizontal="center" vertical="center" wrapText="1"/>
    </xf>
    <xf numFmtId="0" fontId="28" fillId="0" borderId="0" xfId="85" applyFont="1" applyAlignment="1">
      <alignment vertical="center"/>
    </xf>
    <xf numFmtId="1" fontId="62" fillId="26" borderId="6" xfId="86" applyNumberFormat="1" applyFont="1" applyFill="1" applyBorder="1" applyAlignment="1">
      <alignment horizontal="center"/>
    </xf>
    <xf numFmtId="0" fontId="28" fillId="0" borderId="0" xfId="85" applyFont="1"/>
    <xf numFmtId="185" fontId="28" fillId="0" borderId="12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center" vertical="center" wrapText="1"/>
    </xf>
    <xf numFmtId="0" fontId="57" fillId="0" borderId="0" xfId="83" applyFont="1" applyAlignment="1">
      <alignment horizontal="center" vertical="center" wrapText="1"/>
    </xf>
    <xf numFmtId="0" fontId="54" fillId="0" borderId="0" xfId="83" applyFont="1" applyAlignment="1">
      <alignment horizontal="center" vertical="center"/>
    </xf>
    <xf numFmtId="0" fontId="50" fillId="0" borderId="0" xfId="83" applyFont="1" applyAlignment="1">
      <alignment vertical="center"/>
    </xf>
    <xf numFmtId="0" fontId="57" fillId="0" borderId="0" xfId="83" applyFont="1" applyAlignment="1">
      <alignment vertical="center" wrapText="1"/>
    </xf>
    <xf numFmtId="0" fontId="74" fillId="0" borderId="0" xfId="83" applyFont="1"/>
    <xf numFmtId="0" fontId="64" fillId="0" borderId="0" xfId="83" applyFont="1" applyAlignment="1">
      <alignment horizontal="center" vertical="center"/>
    </xf>
    <xf numFmtId="0" fontId="64" fillId="0" borderId="0" xfId="83" applyFont="1" applyAlignment="1">
      <alignment vertical="center"/>
    </xf>
    <xf numFmtId="0" fontId="66" fillId="0" borderId="0" xfId="83" applyFont="1" applyAlignment="1">
      <alignment vertical="center"/>
    </xf>
    <xf numFmtId="0" fontId="75" fillId="0" borderId="0" xfId="83" applyFont="1"/>
    <xf numFmtId="0" fontId="65" fillId="0" borderId="0" xfId="83" applyFont="1" applyAlignment="1">
      <alignment vertical="center"/>
    </xf>
    <xf numFmtId="0" fontId="61" fillId="0" borderId="0" xfId="83" applyFont="1" applyAlignment="1">
      <alignment vertical="center" wrapText="1"/>
    </xf>
    <xf numFmtId="0" fontId="61" fillId="0" borderId="0" xfId="83" applyFont="1" applyBorder="1" applyAlignment="1">
      <alignment vertical="center" wrapText="1"/>
    </xf>
    <xf numFmtId="0" fontId="50" fillId="0" borderId="0" xfId="83" applyFont="1" applyBorder="1" applyAlignment="1">
      <alignment vertical="center"/>
    </xf>
    <xf numFmtId="0" fontId="57" fillId="0" borderId="0" xfId="83" applyFont="1" applyBorder="1" applyAlignment="1">
      <alignment vertical="center" wrapText="1"/>
    </xf>
    <xf numFmtId="0" fontId="74" fillId="0" borderId="0" xfId="83" applyFont="1" applyAlignment="1">
      <alignment vertical="center"/>
    </xf>
    <xf numFmtId="0" fontId="76" fillId="0" borderId="0" xfId="83" applyFont="1" applyAlignment="1">
      <alignment vertical="center"/>
    </xf>
    <xf numFmtId="0" fontId="63" fillId="0" borderId="0" xfId="83" applyFont="1" applyAlignment="1">
      <alignment vertical="center"/>
    </xf>
    <xf numFmtId="0" fontId="68" fillId="0" borderId="0" xfId="84" applyFont="1" applyAlignment="1">
      <alignment horizontal="center"/>
    </xf>
    <xf numFmtId="0" fontId="60" fillId="0" borderId="0" xfId="83" applyFont="1" applyBorder="1" applyAlignment="1">
      <alignment vertical="center"/>
    </xf>
    <xf numFmtId="0" fontId="54" fillId="0" borderId="0" xfId="83" applyFont="1" applyBorder="1" applyAlignment="1">
      <alignment vertical="center"/>
    </xf>
    <xf numFmtId="14" fontId="54" fillId="0" borderId="0" xfId="83" applyNumberFormat="1" applyFont="1" applyBorder="1" applyAlignment="1">
      <alignment horizontal="left" vertical="center"/>
    </xf>
    <xf numFmtId="14" fontId="58" fillId="0" borderId="0" xfId="83" applyNumberFormat="1" applyFont="1" applyBorder="1" applyAlignment="1">
      <alignment vertical="center"/>
    </xf>
    <xf numFmtId="0" fontId="58" fillId="0" borderId="0" xfId="83" applyFont="1" applyAlignment="1">
      <alignment horizontal="center" vertical="center"/>
    </xf>
    <xf numFmtId="0" fontId="47" fillId="0" borderId="0" xfId="84" applyFont="1" applyAlignment="1">
      <alignment horizontal="center"/>
    </xf>
    <xf numFmtId="0" fontId="46" fillId="0" borderId="0" xfId="84" applyFont="1" applyAlignment="1">
      <alignment horizontal="center"/>
    </xf>
    <xf numFmtId="0" fontId="47" fillId="0" borderId="0" xfId="84" applyFont="1" applyAlignment="1">
      <alignment horizontal="center" vertical="center"/>
    </xf>
    <xf numFmtId="0" fontId="52" fillId="29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83" fontId="52" fillId="0" borderId="12" xfId="0" applyNumberFormat="1" applyFont="1" applyBorder="1" applyAlignment="1">
      <alignment horizontal="center" vertical="center"/>
    </xf>
    <xf numFmtId="0" fontId="74" fillId="0" borderId="0" xfId="83" applyFont="1" applyAlignment="1">
      <alignment horizontal="left"/>
    </xf>
    <xf numFmtId="49" fontId="63" fillId="0" borderId="0" xfId="83" applyNumberFormat="1" applyFont="1" applyAlignment="1">
      <alignment horizontal="center" vertical="center"/>
    </xf>
    <xf numFmtId="0" fontId="28" fillId="0" borderId="6" xfId="85" applyFont="1" applyBorder="1" applyAlignment="1">
      <alignment horizontal="center"/>
    </xf>
    <xf numFmtId="0" fontId="28" fillId="0" borderId="12" xfId="85" applyFont="1" applyBorder="1" applyAlignment="1">
      <alignment horizontal="center" vertical="center"/>
    </xf>
    <xf numFmtId="0" fontId="53" fillId="27" borderId="0" xfId="85" applyFont="1" applyFill="1" applyBorder="1" applyAlignment="1">
      <alignment horizontal="center"/>
    </xf>
    <xf numFmtId="1" fontId="53" fillId="27" borderId="0" xfId="85" applyNumberFormat="1" applyFont="1" applyFill="1" applyBorder="1" applyAlignment="1">
      <alignment horizontal="center"/>
    </xf>
    <xf numFmtId="0" fontId="53" fillId="27" borderId="0" xfId="85" applyFont="1" applyFill="1" applyBorder="1"/>
    <xf numFmtId="0" fontId="28" fillId="27" borderId="0" xfId="85" applyFont="1" applyFill="1" applyAlignment="1">
      <alignment vertical="center"/>
    </xf>
    <xf numFmtId="0" fontId="52" fillId="27" borderId="6" xfId="85" applyFont="1" applyFill="1" applyBorder="1" applyAlignment="1">
      <alignment horizontal="center" vertical="center"/>
    </xf>
    <xf numFmtId="0" fontId="28" fillId="27" borderId="13" xfId="85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left" vertical="center" wrapText="1"/>
    </xf>
    <xf numFmtId="0" fontId="52" fillId="27" borderId="18" xfId="0" applyFont="1" applyFill="1" applyBorder="1" applyAlignment="1">
      <alignment horizontal="left" vertical="center" wrapText="1"/>
    </xf>
    <xf numFmtId="14" fontId="28" fillId="27" borderId="13" xfId="0" applyNumberFormat="1" applyFont="1" applyFill="1" applyBorder="1" applyAlignment="1">
      <alignment horizontal="center" vertical="center" wrapText="1"/>
    </xf>
    <xf numFmtId="14" fontId="28" fillId="27" borderId="12" xfId="0" applyNumberFormat="1" applyFont="1" applyFill="1" applyBorder="1" applyAlignment="1">
      <alignment horizontal="center" vertical="center" wrapText="1"/>
    </xf>
    <xf numFmtId="0" fontId="28" fillId="27" borderId="19" xfId="85" applyFont="1" applyFill="1" applyBorder="1" applyAlignment="1">
      <alignment vertical="center"/>
    </xf>
    <xf numFmtId="0" fontId="28" fillId="27" borderId="20" xfId="85" applyFont="1" applyFill="1" applyBorder="1" applyAlignment="1">
      <alignment vertical="center"/>
    </xf>
    <xf numFmtId="0" fontId="28" fillId="27" borderId="21" xfId="85" applyFont="1" applyFill="1" applyBorder="1" applyAlignment="1">
      <alignment vertical="center"/>
    </xf>
    <xf numFmtId="14" fontId="28" fillId="27" borderId="19" xfId="85" applyNumberFormat="1" applyFont="1" applyFill="1" applyBorder="1" applyAlignment="1">
      <alignment vertical="center"/>
    </xf>
    <xf numFmtId="0" fontId="28" fillId="27" borderId="12" xfId="85" applyFont="1" applyFill="1" applyBorder="1" applyAlignment="1">
      <alignment vertical="center"/>
    </xf>
    <xf numFmtId="0" fontId="28" fillId="27" borderId="17" xfId="85" applyFont="1" applyFill="1" applyBorder="1" applyAlignment="1">
      <alignment vertical="center"/>
    </xf>
    <xf numFmtId="0" fontId="28" fillId="27" borderId="13" xfId="85" applyFont="1" applyFill="1" applyBorder="1" applyAlignment="1">
      <alignment vertical="center"/>
    </xf>
    <xf numFmtId="14" fontId="28" fillId="27" borderId="12" xfId="85" applyNumberFormat="1" applyFont="1" applyFill="1" applyBorder="1" applyAlignment="1">
      <alignment vertical="center"/>
    </xf>
    <xf numFmtId="0" fontId="52" fillId="27" borderId="22" xfId="85" applyFont="1" applyFill="1" applyBorder="1" applyAlignment="1">
      <alignment horizontal="center" vertical="center"/>
    </xf>
    <xf numFmtId="0" fontId="28" fillId="27" borderId="23" xfId="85" applyFont="1" applyFill="1" applyBorder="1" applyAlignment="1">
      <alignment vertical="center"/>
    </xf>
    <xf numFmtId="0" fontId="28" fillId="27" borderId="18" xfId="85" applyFont="1" applyFill="1" applyBorder="1" applyAlignment="1">
      <alignment vertical="center"/>
    </xf>
    <xf numFmtId="0" fontId="28" fillId="27" borderId="14" xfId="85" applyFont="1" applyFill="1" applyBorder="1" applyAlignment="1">
      <alignment vertical="center"/>
    </xf>
    <xf numFmtId="0" fontId="28" fillId="27" borderId="24" xfId="85" applyFont="1" applyFill="1" applyBorder="1" applyAlignment="1">
      <alignment horizontal="center" vertical="center"/>
    </xf>
    <xf numFmtId="0" fontId="28" fillId="27" borderId="25" xfId="0" applyFont="1" applyFill="1" applyBorder="1" applyAlignment="1">
      <alignment horizontal="left" vertical="center" wrapText="1"/>
    </xf>
    <xf numFmtId="0" fontId="52" fillId="27" borderId="26" xfId="0" applyFont="1" applyFill="1" applyBorder="1" applyAlignment="1">
      <alignment horizontal="left" vertical="center" wrapText="1"/>
    </xf>
    <xf numFmtId="14" fontId="28" fillId="27" borderId="24" xfId="0" applyNumberFormat="1" applyFont="1" applyFill="1" applyBorder="1" applyAlignment="1">
      <alignment horizontal="center" vertical="center" wrapText="1"/>
    </xf>
    <xf numFmtId="14" fontId="28" fillId="27" borderId="14" xfId="0" applyNumberFormat="1" applyFont="1" applyFill="1" applyBorder="1" applyAlignment="1">
      <alignment horizontal="center" vertical="center" wrapText="1"/>
    </xf>
    <xf numFmtId="0" fontId="28" fillId="27" borderId="25" xfId="85" applyFont="1" applyFill="1" applyBorder="1" applyAlignment="1">
      <alignment vertical="center"/>
    </xf>
    <xf numFmtId="0" fontId="28" fillId="27" borderId="24" xfId="85" applyFont="1" applyFill="1" applyBorder="1" applyAlignment="1">
      <alignment vertical="center"/>
    </xf>
    <xf numFmtId="0" fontId="28" fillId="27" borderId="27" xfId="85" applyFont="1" applyFill="1" applyBorder="1" applyAlignment="1">
      <alignment vertical="center"/>
    </xf>
    <xf numFmtId="14" fontId="28" fillId="27" borderId="12" xfId="85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2" fillId="27" borderId="6" xfId="0" applyFont="1" applyFill="1" applyBorder="1" applyAlignment="1">
      <alignment horizontal="center" vertical="center"/>
    </xf>
    <xf numFmtId="0" fontId="28" fillId="27" borderId="26" xfId="85" applyFont="1" applyFill="1" applyBorder="1" applyAlignment="1">
      <alignment vertical="center"/>
    </xf>
    <xf numFmtId="14" fontId="28" fillId="27" borderId="14" xfId="85" applyNumberFormat="1" applyFont="1" applyFill="1" applyBorder="1" applyAlignment="1">
      <alignment vertical="center"/>
    </xf>
    <xf numFmtId="1" fontId="28" fillId="0" borderId="12" xfId="86" applyNumberFormat="1" applyFont="1" applyFill="1" applyBorder="1" applyAlignment="1">
      <alignment horizontal="center" vertical="center"/>
    </xf>
    <xf numFmtId="183" fontId="28" fillId="0" borderId="12" xfId="85" applyNumberFormat="1" applyFont="1" applyBorder="1" applyAlignment="1">
      <alignment horizontal="center" vertical="center"/>
    </xf>
    <xf numFmtId="0" fontId="28" fillId="0" borderId="13" xfId="85" applyFont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left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52" fillId="30" borderId="6" xfId="0" applyFont="1" applyFill="1" applyBorder="1" applyAlignment="1">
      <alignment vertical="center"/>
    </xf>
    <xf numFmtId="0" fontId="52" fillId="30" borderId="6" xfId="0" applyFont="1" applyFill="1" applyBorder="1" applyAlignment="1">
      <alignment horizontal="center" vertical="center" textRotation="90"/>
    </xf>
    <xf numFmtId="0" fontId="54" fillId="0" borderId="6" xfId="83" applyFont="1" applyFill="1" applyBorder="1" applyAlignment="1">
      <alignment horizontal="center" vertical="center" wrapText="1"/>
    </xf>
    <xf numFmtId="0" fontId="60" fillId="0" borderId="19" xfId="83" applyFont="1" applyBorder="1" applyAlignment="1">
      <alignment horizontal="center" vertical="center"/>
    </xf>
    <xf numFmtId="0" fontId="28" fillId="0" borderId="12" xfId="82" applyFont="1" applyBorder="1" applyAlignment="1">
      <alignment horizontal="center" vertical="center"/>
    </xf>
    <xf numFmtId="0" fontId="28" fillId="0" borderId="13" xfId="82" applyFont="1" applyBorder="1" applyAlignment="1">
      <alignment vertical="center"/>
    </xf>
    <xf numFmtId="0" fontId="28" fillId="0" borderId="18" xfId="82" applyFont="1" applyBorder="1" applyAlignment="1">
      <alignment vertical="center"/>
    </xf>
    <xf numFmtId="0" fontId="60" fillId="0" borderId="12" xfId="83" applyFont="1" applyBorder="1" applyAlignment="1">
      <alignment horizontal="center" vertical="center"/>
    </xf>
    <xf numFmtId="0" fontId="58" fillId="0" borderId="28" xfId="83" applyFont="1" applyBorder="1" applyAlignment="1">
      <alignment vertical="center"/>
    </xf>
    <xf numFmtId="0" fontId="58" fillId="0" borderId="4" xfId="83" applyFont="1" applyBorder="1" applyAlignment="1">
      <alignment vertical="center"/>
    </xf>
    <xf numFmtId="0" fontId="58" fillId="0" borderId="22" xfId="83" applyFont="1" applyBorder="1" applyAlignment="1">
      <alignment vertical="center"/>
    </xf>
    <xf numFmtId="0" fontId="58" fillId="0" borderId="6" xfId="83" applyFont="1" applyBorder="1" applyAlignment="1">
      <alignment horizontal="center" vertical="center"/>
    </xf>
    <xf numFmtId="0" fontId="76" fillId="28" borderId="0" xfId="83" quotePrefix="1" applyFont="1" applyFill="1" applyAlignment="1">
      <alignment vertical="center"/>
    </xf>
    <xf numFmtId="0" fontId="52" fillId="0" borderId="18" xfId="0" applyNumberFormat="1" applyFont="1" applyFill="1" applyBorder="1" applyAlignment="1" applyProtection="1">
      <alignment horizontal="center" vertical="center" wrapText="1"/>
    </xf>
    <xf numFmtId="0" fontId="28" fillId="0" borderId="16" xfId="82" applyFont="1" applyFill="1" applyBorder="1" applyAlignment="1">
      <alignment horizontal="center" vertical="center"/>
    </xf>
    <xf numFmtId="183" fontId="60" fillId="0" borderId="16" xfId="83" applyNumberFormat="1" applyFont="1" applyBorder="1" applyAlignment="1">
      <alignment horizontal="center" vertical="center"/>
    </xf>
    <xf numFmtId="1" fontId="52" fillId="29" borderId="12" xfId="0" applyNumberFormat="1" applyFont="1" applyFill="1" applyBorder="1" applyAlignment="1">
      <alignment horizontal="center" vertical="center"/>
    </xf>
    <xf numFmtId="1" fontId="58" fillId="0" borderId="6" xfId="83" applyNumberFormat="1" applyFont="1" applyBorder="1" applyAlignment="1">
      <alignment horizontal="center" vertical="center"/>
    </xf>
    <xf numFmtId="0" fontId="76" fillId="28" borderId="0" xfId="83" applyFont="1" applyFill="1" applyAlignment="1">
      <alignment vertical="center"/>
    </xf>
    <xf numFmtId="0" fontId="77" fillId="0" borderId="0" xfId="82" applyFont="1" applyFill="1" applyAlignment="1">
      <alignment vertical="center"/>
    </xf>
    <xf numFmtId="0" fontId="77" fillId="0" borderId="0" xfId="82" applyFont="1" applyAlignment="1">
      <alignment vertical="center"/>
    </xf>
    <xf numFmtId="0" fontId="46" fillId="0" borderId="0" xfId="82" applyFont="1" applyFill="1" applyAlignment="1">
      <alignment horizontal="center" vertical="center"/>
    </xf>
    <xf numFmtId="0" fontId="47" fillId="0" borderId="0" xfId="82" applyFont="1" applyFill="1" applyAlignment="1">
      <alignment vertical="center"/>
    </xf>
    <xf numFmtId="0" fontId="46" fillId="0" borderId="0" xfId="82" applyFont="1" applyAlignment="1">
      <alignment vertical="center"/>
    </xf>
    <xf numFmtId="0" fontId="45" fillId="0" borderId="0" xfId="82" applyFont="1" applyAlignment="1">
      <alignment vertical="center"/>
    </xf>
    <xf numFmtId="0" fontId="78" fillId="0" borderId="6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/>
    </xf>
    <xf numFmtId="0" fontId="50" fillId="0" borderId="6" xfId="82" applyFont="1" applyBorder="1" applyAlignment="1">
      <alignment vertical="center" wrapText="1"/>
    </xf>
    <xf numFmtId="0" fontId="45" fillId="0" borderId="6" xfId="82" applyFont="1" applyBorder="1" applyAlignment="1">
      <alignment horizontal="center" vertical="center" wrapText="1"/>
    </xf>
    <xf numFmtId="0" fontId="45" fillId="0" borderId="6" xfId="82" applyFont="1" applyBorder="1" applyAlignment="1">
      <alignment horizontal="justify" vertical="center" wrapText="1"/>
    </xf>
    <xf numFmtId="0" fontId="45" fillId="0" borderId="6" xfId="82" applyFont="1" applyBorder="1" applyAlignment="1">
      <alignment horizontal="center" vertical="center"/>
    </xf>
    <xf numFmtId="0" fontId="45" fillId="0" borderId="6" xfId="82" applyFont="1" applyBorder="1" applyAlignment="1">
      <alignment horizontal="right" vertical="center"/>
    </xf>
    <xf numFmtId="0" fontId="45" fillId="0" borderId="6" xfId="82" applyFont="1" applyBorder="1" applyAlignment="1">
      <alignment horizontal="left" vertical="center"/>
    </xf>
    <xf numFmtId="0" fontId="50" fillId="0" borderId="6" xfId="82" applyFont="1" applyBorder="1" applyAlignment="1">
      <alignment vertical="center"/>
    </xf>
    <xf numFmtId="0" fontId="79" fillId="0" borderId="6" xfId="82" applyFont="1" applyBorder="1" applyAlignment="1">
      <alignment horizontal="center" vertical="center"/>
    </xf>
    <xf numFmtId="0" fontId="45" fillId="0" borderId="6" xfId="82" applyFont="1" applyBorder="1" applyAlignment="1">
      <alignment horizontal="right" wrapText="1"/>
    </xf>
    <xf numFmtId="0" fontId="45" fillId="0" borderId="6" xfId="82" applyFont="1" applyBorder="1" applyAlignment="1">
      <alignment horizontal="left" wrapText="1"/>
    </xf>
    <xf numFmtId="0" fontId="45" fillId="0" borderId="6" xfId="82" applyFont="1" applyBorder="1" applyAlignment="1">
      <alignment horizontal="justify" wrapText="1"/>
    </xf>
    <xf numFmtId="0" fontId="45" fillId="0" borderId="6" xfId="82" applyFont="1" applyBorder="1" applyAlignment="1">
      <alignment horizontal="center" wrapText="1"/>
    </xf>
    <xf numFmtId="0" fontId="45" fillId="0" borderId="6" xfId="82" applyFont="1" applyBorder="1" applyAlignment="1">
      <alignment vertical="center"/>
    </xf>
    <xf numFmtId="0" fontId="45" fillId="0" borderId="28" xfId="82" applyFont="1" applyBorder="1" applyAlignment="1">
      <alignment horizontal="center" vertical="center"/>
    </xf>
    <xf numFmtId="0" fontId="45" fillId="0" borderId="6" xfId="82" applyFont="1" applyBorder="1" applyAlignment="1">
      <alignment wrapText="1"/>
    </xf>
    <xf numFmtId="0" fontId="45" fillId="0" borderId="22" xfId="82" applyFont="1" applyBorder="1" applyAlignment="1">
      <alignment horizontal="center" vertical="center"/>
    </xf>
    <xf numFmtId="0" fontId="45" fillId="0" borderId="4" xfId="82" applyFont="1" applyBorder="1" applyAlignment="1">
      <alignment vertical="center"/>
    </xf>
    <xf numFmtId="0" fontId="45" fillId="0" borderId="22" xfId="82" applyFont="1" applyBorder="1" applyAlignment="1">
      <alignment vertical="center"/>
    </xf>
    <xf numFmtId="0" fontId="79" fillId="0" borderId="30" xfId="82" applyFont="1" applyBorder="1" applyAlignment="1">
      <alignment horizontal="center" vertical="center"/>
    </xf>
    <xf numFmtId="0" fontId="79" fillId="0" borderId="30" xfId="82" applyFont="1" applyBorder="1" applyAlignment="1">
      <alignment vertical="center"/>
    </xf>
    <xf numFmtId="0" fontId="1" fillId="0" borderId="0" xfId="82"/>
    <xf numFmtId="0" fontId="80" fillId="0" borderId="6" xfId="82" applyFont="1" applyBorder="1" applyAlignment="1">
      <alignment horizontal="center" wrapText="1"/>
    </xf>
    <xf numFmtId="0" fontId="80" fillId="0" borderId="6" xfId="82" applyFont="1" applyBorder="1" applyAlignment="1">
      <alignment horizontal="right" wrapText="1"/>
    </xf>
    <xf numFmtId="0" fontId="80" fillId="0" borderId="6" xfId="82" applyFont="1" applyBorder="1" applyAlignment="1">
      <alignment horizontal="left" wrapText="1"/>
    </xf>
    <xf numFmtId="0" fontId="80" fillId="0" borderId="6" xfId="82" applyFont="1" applyBorder="1" applyAlignment="1">
      <alignment wrapText="1"/>
    </xf>
    <xf numFmtId="0" fontId="80" fillId="0" borderId="22" xfId="82" applyFont="1" applyBorder="1" applyAlignment="1">
      <alignment horizontal="center" vertical="center"/>
    </xf>
    <xf numFmtId="0" fontId="80" fillId="0" borderId="6" xfId="82" applyFont="1" applyBorder="1" applyAlignment="1">
      <alignment horizontal="center" vertical="center"/>
    </xf>
    <xf numFmtId="0" fontId="80" fillId="0" borderId="0" xfId="82" applyFont="1" applyAlignment="1">
      <alignment vertical="center"/>
    </xf>
    <xf numFmtId="0" fontId="80" fillId="0" borderId="6" xfId="82" applyFont="1" applyBorder="1" applyAlignment="1">
      <alignment horizontal="center" vertical="center" wrapText="1"/>
    </xf>
    <xf numFmtId="0" fontId="80" fillId="0" borderId="6" xfId="82" applyFont="1" applyBorder="1" applyAlignment="1">
      <alignment horizontal="right" vertical="center"/>
    </xf>
    <xf numFmtId="0" fontId="80" fillId="0" borderId="6" xfId="82" applyFont="1" applyBorder="1" applyAlignment="1">
      <alignment horizontal="left" vertical="center"/>
    </xf>
    <xf numFmtId="0" fontId="80" fillId="0" borderId="6" xfId="82" applyFont="1" applyBorder="1" applyAlignment="1">
      <alignment horizontal="justify" vertical="center"/>
    </xf>
    <xf numFmtId="0" fontId="80" fillId="0" borderId="6" xfId="82" applyFont="1" applyBorder="1" applyAlignment="1">
      <alignment horizontal="right" vertical="center" wrapText="1"/>
    </xf>
    <xf numFmtId="0" fontId="80" fillId="0" borderId="6" xfId="82" applyFont="1" applyBorder="1" applyAlignment="1">
      <alignment horizontal="left" vertical="center" wrapText="1"/>
    </xf>
    <xf numFmtId="0" fontId="80" fillId="0" borderId="6" xfId="82" applyFont="1" applyBorder="1" applyAlignment="1">
      <alignment horizontal="justify" vertical="center" wrapText="1"/>
    </xf>
    <xf numFmtId="0" fontId="81" fillId="0" borderId="6" xfId="82" applyFont="1" applyBorder="1" applyAlignment="1">
      <alignment horizontal="center" vertical="center"/>
    </xf>
    <xf numFmtId="0" fontId="80" fillId="0" borderId="28" xfId="82" applyFont="1" applyBorder="1" applyAlignment="1">
      <alignment horizontal="center" vertical="center"/>
    </xf>
    <xf numFmtId="0" fontId="80" fillId="0" borderId="6" xfId="82" applyFont="1" applyBorder="1" applyAlignment="1">
      <alignment vertical="center"/>
    </xf>
    <xf numFmtId="0" fontId="82" fillId="0" borderId="0" xfId="82" applyFont="1" applyAlignment="1">
      <alignment vertical="center"/>
    </xf>
    <xf numFmtId="0" fontId="83" fillId="0" borderId="0" xfId="82" applyFont="1"/>
    <xf numFmtId="0" fontId="28" fillId="0" borderId="6" xfId="120" applyFont="1" applyFill="1" applyBorder="1" applyAlignment="1">
      <alignment horizontal="center"/>
    </xf>
    <xf numFmtId="14" fontId="28" fillId="0" borderId="6" xfId="120" applyNumberFormat="1" applyFont="1" applyFill="1" applyBorder="1" applyAlignment="1">
      <alignment horizontal="center"/>
    </xf>
    <xf numFmtId="0" fontId="28" fillId="31" borderId="0" xfId="0" applyFont="1" applyFill="1" applyAlignment="1">
      <alignment horizontal="center"/>
    </xf>
    <xf numFmtId="0" fontId="52" fillId="0" borderId="6" xfId="0" applyNumberFormat="1" applyFont="1" applyFill="1" applyBorder="1" applyAlignment="1" applyProtection="1">
      <alignment horizontal="center" vertical="center" wrapText="1"/>
    </xf>
    <xf numFmtId="49" fontId="28" fillId="0" borderId="28" xfId="0" applyNumberFormat="1" applyFont="1" applyFill="1" applyBorder="1" applyAlignment="1" applyProtection="1">
      <alignment horizontal="left" vertical="center" wrapText="1"/>
    </xf>
    <xf numFmtId="49" fontId="28" fillId="0" borderId="22" xfId="0" applyNumberFormat="1" applyFont="1" applyFill="1" applyBorder="1" applyAlignment="1" applyProtection="1">
      <alignment vertical="center" wrapText="1"/>
    </xf>
    <xf numFmtId="0" fontId="28" fillId="28" borderId="6" xfId="0" applyFont="1" applyFill="1" applyBorder="1" applyAlignment="1">
      <alignment vertical="center"/>
    </xf>
    <xf numFmtId="0" fontId="84" fillId="0" borderId="0" xfId="83" applyFont="1" applyAlignment="1">
      <alignment vertical="center"/>
    </xf>
    <xf numFmtId="0" fontId="85" fillId="0" borderId="0" xfId="83" applyFont="1" applyAlignment="1">
      <alignment vertical="center"/>
    </xf>
    <xf numFmtId="0" fontId="86" fillId="0" borderId="0" xfId="83" applyFont="1" applyAlignment="1">
      <alignment vertical="center"/>
    </xf>
    <xf numFmtId="0" fontId="88" fillId="0" borderId="0" xfId="83" applyFont="1" applyAlignment="1">
      <alignment vertical="center"/>
    </xf>
    <xf numFmtId="0" fontId="89" fillId="0" borderId="0" xfId="83" applyFont="1" applyAlignment="1">
      <alignment vertical="center"/>
    </xf>
    <xf numFmtId="0" fontId="86" fillId="0" borderId="0" xfId="83" applyFont="1" applyAlignment="1">
      <alignment horizontal="center" vertical="center"/>
    </xf>
    <xf numFmtId="0" fontId="88" fillId="0" borderId="0" xfId="83" applyFont="1"/>
    <xf numFmtId="0" fontId="87" fillId="0" borderId="0" xfId="83" applyFont="1" applyAlignment="1">
      <alignment horizontal="center" vertical="center"/>
    </xf>
    <xf numFmtId="0" fontId="90" fillId="0" borderId="0" xfId="83" applyFont="1" applyAlignment="1">
      <alignment vertical="center"/>
    </xf>
    <xf numFmtId="0" fontId="89" fillId="0" borderId="0" xfId="83" applyFont="1"/>
    <xf numFmtId="0" fontId="82" fillId="0" borderId="0" xfId="83" applyFont="1"/>
    <xf numFmtId="0" fontId="54" fillId="0" borderId="29" xfId="83" applyFont="1" applyFill="1" applyBorder="1" applyAlignment="1">
      <alignment horizontal="center" vertical="center"/>
    </xf>
    <xf numFmtId="0" fontId="54" fillId="0" borderId="6" xfId="83" applyFont="1" applyFill="1" applyBorder="1" applyAlignment="1">
      <alignment horizontal="center" vertical="center"/>
    </xf>
    <xf numFmtId="0" fontId="63" fillId="0" borderId="0" xfId="83" applyFont="1" applyBorder="1" applyAlignment="1"/>
    <xf numFmtId="0" fontId="74" fillId="0" borderId="0" xfId="83" applyFont="1" applyAlignment="1"/>
    <xf numFmtId="0" fontId="47" fillId="0" borderId="0" xfId="82" applyFont="1" applyAlignment="1"/>
    <xf numFmtId="0" fontId="64" fillId="0" borderId="0" xfId="83" applyFont="1" applyBorder="1" applyAlignment="1"/>
    <xf numFmtId="0" fontId="91" fillId="0" borderId="0" xfId="83" applyFont="1" applyBorder="1" applyAlignment="1">
      <alignment vertical="center"/>
    </xf>
    <xf numFmtId="0" fontId="64" fillId="0" borderId="0" xfId="83" applyFont="1" applyBorder="1" applyAlignment="1">
      <alignment vertical="center"/>
    </xf>
    <xf numFmtId="14" fontId="64" fillId="0" borderId="0" xfId="83" applyNumberFormat="1" applyFont="1" applyBorder="1" applyAlignment="1"/>
    <xf numFmtId="14" fontId="63" fillId="0" borderId="0" xfId="83" applyNumberFormat="1" applyFont="1" applyBorder="1" applyAlignment="1"/>
    <xf numFmtId="0" fontId="64" fillId="0" borderId="0" xfId="83" applyNumberFormat="1" applyFont="1" applyBorder="1" applyAlignment="1"/>
    <xf numFmtId="185" fontId="90" fillId="0" borderId="0" xfId="82" applyNumberFormat="1" applyFont="1" applyFill="1" applyBorder="1" applyAlignment="1">
      <alignment vertical="center" wrapText="1"/>
    </xf>
    <xf numFmtId="185" fontId="64" fillId="0" borderId="0" xfId="83" applyNumberFormat="1" applyFont="1" applyBorder="1" applyAlignment="1">
      <alignment horizontal="left"/>
    </xf>
    <xf numFmtId="0" fontId="63" fillId="0" borderId="0" xfId="83" applyFont="1" applyBorder="1" applyAlignment="1">
      <alignment vertical="center"/>
    </xf>
    <xf numFmtId="0" fontId="28" fillId="0" borderId="16" xfId="82" applyFont="1" applyBorder="1" applyAlignment="1">
      <alignment horizontal="center" vertical="center"/>
    </xf>
    <xf numFmtId="0" fontId="28" fillId="0" borderId="40" xfId="82" applyFont="1" applyBorder="1" applyAlignment="1">
      <alignment vertical="center"/>
    </xf>
    <xf numFmtId="0" fontId="28" fillId="0" borderId="39" xfId="82" applyFont="1" applyBorder="1" applyAlignment="1">
      <alignment vertical="center"/>
    </xf>
    <xf numFmtId="0" fontId="28" fillId="0" borderId="18" xfId="85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83" fontId="52" fillId="0" borderId="12" xfId="0" applyNumberFormat="1" applyFont="1" applyBorder="1" applyAlignment="1">
      <alignment horizontal="center"/>
    </xf>
    <xf numFmtId="1" fontId="52" fillId="29" borderId="12" xfId="0" applyNumberFormat="1" applyFont="1" applyFill="1" applyBorder="1" applyAlignment="1">
      <alignment horizontal="center"/>
    </xf>
    <xf numFmtId="183" fontId="28" fillId="0" borderId="12" xfId="85" applyNumberFormat="1" applyFont="1" applyBorder="1" applyAlignment="1">
      <alignment horizontal="center"/>
    </xf>
    <xf numFmtId="0" fontId="28" fillId="0" borderId="12" xfId="85" applyFont="1" applyBorder="1" applyAlignment="1">
      <alignment horizontal="center"/>
    </xf>
    <xf numFmtId="1" fontId="28" fillId="0" borderId="12" xfId="86" applyNumberFormat="1" applyFont="1" applyFill="1" applyBorder="1" applyAlignment="1">
      <alignment horizontal="center"/>
    </xf>
    <xf numFmtId="0" fontId="28" fillId="0" borderId="13" xfId="85" applyFont="1" applyBorder="1" applyAlignment="1"/>
    <xf numFmtId="0" fontId="92" fillId="0" borderId="28" xfId="0" applyNumberFormat="1" applyFont="1" applyFill="1" applyBorder="1" applyAlignment="1">
      <alignment horizontal="center" vertical="center"/>
    </xf>
    <xf numFmtId="0" fontId="76" fillId="0" borderId="28" xfId="0" applyFont="1" applyBorder="1" applyAlignment="1">
      <alignment vertical="center"/>
    </xf>
    <xf numFmtId="0" fontId="93" fillId="0" borderId="22" xfId="0" applyFont="1" applyBorder="1" applyAlignment="1">
      <alignment vertical="center"/>
    </xf>
    <xf numFmtId="14" fontId="28" fillId="0" borderId="6" xfId="0" applyNumberFormat="1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 applyProtection="1">
      <alignment horizontal="left" vertical="center" wrapText="1"/>
    </xf>
    <xf numFmtId="0" fontId="28" fillId="30" borderId="6" xfId="0" applyFont="1" applyFill="1" applyBorder="1" applyAlignment="1">
      <alignment vertical="center"/>
    </xf>
    <xf numFmtId="0" fontId="28" fillId="28" borderId="13" xfId="0" applyFont="1" applyFill="1" applyBorder="1" applyAlignment="1">
      <alignment horizontal="center"/>
    </xf>
    <xf numFmtId="49" fontId="28" fillId="0" borderId="22" xfId="0" applyNumberFormat="1" applyFont="1" applyFill="1" applyBorder="1" applyAlignment="1" applyProtection="1">
      <alignment horizontal="left" vertical="center" wrapText="1"/>
    </xf>
    <xf numFmtId="0" fontId="28" fillId="0" borderId="6" xfId="0" applyFont="1" applyFill="1" applyBorder="1"/>
    <xf numFmtId="186" fontId="53" fillId="0" borderId="0" xfId="85" applyNumberFormat="1" applyFont="1" applyBorder="1" applyAlignment="1">
      <alignment horizontal="center"/>
    </xf>
    <xf numFmtId="186" fontId="52" fillId="28" borderId="0" xfId="0" applyNumberFormat="1" applyFont="1" applyFill="1" applyAlignment="1">
      <alignment horizontal="center"/>
    </xf>
    <xf numFmtId="186" fontId="52" fillId="27" borderId="0" xfId="0" applyNumberFormat="1" applyFont="1" applyFill="1" applyAlignment="1">
      <alignment horizontal="center"/>
    </xf>
    <xf numFmtId="186" fontId="52" fillId="29" borderId="6" xfId="0" applyNumberFormat="1" applyFont="1" applyFill="1" applyBorder="1" applyAlignment="1">
      <alignment horizontal="center" vertical="center" wrapText="1"/>
    </xf>
    <xf numFmtId="186" fontId="52" fillId="28" borderId="6" xfId="0" applyNumberFormat="1" applyFont="1" applyFill="1" applyBorder="1" applyAlignment="1">
      <alignment horizontal="center" vertical="center"/>
    </xf>
    <xf numFmtId="186" fontId="52" fillId="29" borderId="12" xfId="0" applyNumberFormat="1" applyFont="1" applyFill="1" applyBorder="1" applyAlignment="1">
      <alignment horizontal="center"/>
    </xf>
    <xf numFmtId="186" fontId="52" fillId="29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185" fontId="69" fillId="0" borderId="0" xfId="82" applyNumberFormat="1" applyFont="1" applyFill="1" applyBorder="1" applyAlignment="1">
      <alignment horizontal="left" vertical="center" wrapText="1"/>
    </xf>
    <xf numFmtId="0" fontId="60" fillId="0" borderId="0" xfId="83" applyFont="1" applyAlignment="1">
      <alignment horizontal="center" vertical="center"/>
    </xf>
    <xf numFmtId="0" fontId="64" fillId="0" borderId="0" xfId="83" applyFont="1" applyAlignment="1">
      <alignment horizontal="center" vertical="center"/>
    </xf>
    <xf numFmtId="0" fontId="54" fillId="0" borderId="0" xfId="83" applyFont="1" applyAlignment="1">
      <alignment horizontal="center" vertical="center"/>
    </xf>
    <xf numFmtId="0" fontId="63" fillId="0" borderId="0" xfId="83" applyFont="1" applyBorder="1" applyAlignment="1">
      <alignment horizontal="center" vertical="center"/>
    </xf>
    <xf numFmtId="0" fontId="57" fillId="0" borderId="0" xfId="83" applyFont="1" applyAlignment="1">
      <alignment horizontal="center" vertical="center" wrapText="1"/>
    </xf>
    <xf numFmtId="0" fontId="70" fillId="0" borderId="0" xfId="83" applyFont="1" applyAlignment="1">
      <alignment horizontal="center" vertical="center" wrapText="1"/>
    </xf>
    <xf numFmtId="0" fontId="54" fillId="0" borderId="4" xfId="83" applyFont="1" applyFill="1" applyBorder="1" applyAlignment="1">
      <alignment horizontal="center" vertical="center"/>
    </xf>
    <xf numFmtId="0" fontId="54" fillId="0" borderId="22" xfId="83" applyFont="1" applyFill="1" applyBorder="1" applyAlignment="1">
      <alignment horizontal="center" vertical="center"/>
    </xf>
    <xf numFmtId="183" fontId="60" fillId="0" borderId="38" xfId="83" applyNumberFormat="1" applyFont="1" applyBorder="1" applyAlignment="1">
      <alignment horizontal="center" vertical="center"/>
    </xf>
    <xf numFmtId="183" fontId="60" fillId="0" borderId="39" xfId="83" applyNumberFormat="1" applyFont="1" applyBorder="1" applyAlignment="1">
      <alignment horizontal="center" vertical="center"/>
    </xf>
    <xf numFmtId="0" fontId="54" fillId="0" borderId="28" xfId="83" applyFont="1" applyFill="1" applyBorder="1" applyAlignment="1">
      <alignment horizontal="center" vertical="center" wrapText="1"/>
    </xf>
    <xf numFmtId="0" fontId="54" fillId="0" borderId="22" xfId="83" applyFont="1" applyFill="1" applyBorder="1" applyAlignment="1">
      <alignment horizontal="center" vertical="center" wrapText="1"/>
    </xf>
    <xf numFmtId="2" fontId="58" fillId="0" borderId="28" xfId="83" applyNumberFormat="1" applyFont="1" applyBorder="1" applyAlignment="1">
      <alignment horizontal="center" vertical="center"/>
    </xf>
    <xf numFmtId="2" fontId="58" fillId="0" borderId="4" xfId="83" applyNumberFormat="1" applyFont="1" applyBorder="1" applyAlignment="1">
      <alignment horizontal="center" vertical="center"/>
    </xf>
    <xf numFmtId="2" fontId="58" fillId="0" borderId="22" xfId="83" applyNumberFormat="1" applyFont="1" applyBorder="1" applyAlignment="1">
      <alignment horizontal="center" vertical="center"/>
    </xf>
    <xf numFmtId="0" fontId="58" fillId="0" borderId="28" xfId="83" applyFont="1" applyBorder="1" applyAlignment="1">
      <alignment horizontal="left" vertical="center"/>
    </xf>
    <xf numFmtId="0" fontId="58" fillId="0" borderId="4" xfId="83" applyFont="1" applyBorder="1" applyAlignment="1">
      <alignment horizontal="left" vertical="center"/>
    </xf>
    <xf numFmtId="0" fontId="58" fillId="0" borderId="22" xfId="83" applyFont="1" applyBorder="1" applyAlignment="1">
      <alignment horizontal="left" vertical="center"/>
    </xf>
    <xf numFmtId="0" fontId="65" fillId="0" borderId="0" xfId="83" applyFont="1" applyAlignment="1">
      <alignment horizontal="left" vertical="top" wrapText="1"/>
    </xf>
    <xf numFmtId="0" fontId="50" fillId="0" borderId="28" xfId="82" applyFont="1" applyBorder="1" applyAlignment="1">
      <alignment horizontal="justify" vertical="center"/>
    </xf>
    <xf numFmtId="0" fontId="50" fillId="0" borderId="4" xfId="82" applyFont="1" applyBorder="1" applyAlignment="1">
      <alignment horizontal="justify" vertical="center"/>
    </xf>
    <xf numFmtId="0" fontId="79" fillId="0" borderId="28" xfId="82" applyFont="1" applyBorder="1" applyAlignment="1">
      <alignment horizontal="justify" vertical="center"/>
    </xf>
    <xf numFmtId="0" fontId="79" fillId="0" borderId="4" xfId="82" applyFont="1" applyBorder="1" applyAlignment="1">
      <alignment horizontal="justify" vertical="center"/>
    </xf>
    <xf numFmtId="0" fontId="79" fillId="0" borderId="22" xfId="82" applyFont="1" applyBorder="1" applyAlignment="1">
      <alignment horizontal="justify" vertical="center"/>
    </xf>
    <xf numFmtId="0" fontId="50" fillId="0" borderId="0" xfId="82" applyFont="1" applyAlignment="1">
      <alignment horizontal="left" vertical="center"/>
    </xf>
    <xf numFmtId="0" fontId="50" fillId="0" borderId="28" xfId="82" applyFont="1" applyBorder="1" applyAlignment="1">
      <alignment horizontal="justify" vertical="center" wrapText="1"/>
    </xf>
    <xf numFmtId="0" fontId="50" fillId="0" borderId="4" xfId="82" applyFont="1" applyBorder="1" applyAlignment="1">
      <alignment horizontal="justify" vertical="center" wrapText="1"/>
    </xf>
    <xf numFmtId="0" fontId="50" fillId="0" borderId="22" xfId="82" applyFont="1" applyBorder="1" applyAlignment="1">
      <alignment horizontal="justify" vertical="center" wrapText="1"/>
    </xf>
    <xf numFmtId="0" fontId="50" fillId="0" borderId="28" xfId="82" applyFont="1" applyBorder="1" applyAlignment="1">
      <alignment horizontal="center" vertical="center"/>
    </xf>
    <xf numFmtId="0" fontId="50" fillId="0" borderId="4" xfId="82" applyFont="1" applyBorder="1" applyAlignment="1">
      <alignment horizontal="center" vertical="center"/>
    </xf>
    <xf numFmtId="0" fontId="50" fillId="0" borderId="22" xfId="82" applyFont="1" applyBorder="1" applyAlignment="1">
      <alignment horizontal="center" vertical="center"/>
    </xf>
    <xf numFmtId="0" fontId="50" fillId="0" borderId="6" xfId="82" applyFont="1" applyBorder="1" applyAlignment="1">
      <alignment horizontal="center" vertical="center"/>
    </xf>
    <xf numFmtId="0" fontId="52" fillId="0" borderId="0" xfId="82" applyFont="1" applyFill="1" applyAlignment="1">
      <alignment horizontal="center" vertical="center"/>
    </xf>
    <xf numFmtId="0" fontId="50" fillId="0" borderId="0" xfId="82" applyFont="1" applyFill="1" applyAlignment="1">
      <alignment horizontal="center" vertical="center"/>
    </xf>
    <xf numFmtId="0" fontId="50" fillId="0" borderId="0" xfId="82" applyFont="1" applyFill="1" applyBorder="1" applyAlignment="1">
      <alignment horizontal="center" vertical="center"/>
    </xf>
    <xf numFmtId="0" fontId="78" fillId="0" borderId="27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14" fontId="52" fillId="0" borderId="6" xfId="85" applyNumberFormat="1" applyFont="1" applyBorder="1" applyAlignment="1">
      <alignment horizontal="center" vertical="center"/>
    </xf>
    <xf numFmtId="14" fontId="52" fillId="0" borderId="29" xfId="85" applyNumberFormat="1" applyFont="1" applyBorder="1" applyAlignment="1">
      <alignment horizontal="center" vertical="center"/>
    </xf>
    <xf numFmtId="184" fontId="52" fillId="0" borderId="31" xfId="85" applyNumberFormat="1" applyFont="1" applyFill="1" applyBorder="1" applyAlignment="1">
      <alignment horizontal="left" vertical="center"/>
    </xf>
    <xf numFmtId="0" fontId="28" fillId="0" borderId="32" xfId="85" applyFont="1" applyFill="1" applyBorder="1" applyAlignment="1">
      <alignment horizontal="left"/>
    </xf>
    <xf numFmtId="0" fontId="52" fillId="0" borderId="28" xfId="85" applyFont="1" applyBorder="1" applyAlignment="1">
      <alignment horizontal="center" vertical="center"/>
    </xf>
    <xf numFmtId="184" fontId="52" fillId="0" borderId="33" xfId="85" applyNumberFormat="1" applyFont="1" applyBorder="1" applyAlignment="1">
      <alignment horizontal="left" vertical="center"/>
    </xf>
    <xf numFmtId="184" fontId="52" fillId="0" borderId="34" xfId="85" applyNumberFormat="1" applyFont="1" applyBorder="1" applyAlignment="1">
      <alignment horizontal="left" vertical="center"/>
    </xf>
    <xf numFmtId="14" fontId="52" fillId="0" borderId="4" xfId="85" applyNumberFormat="1" applyFont="1" applyBorder="1" applyAlignment="1">
      <alignment horizontal="center" vertical="center"/>
    </xf>
    <xf numFmtId="0" fontId="52" fillId="0" borderId="6" xfId="85" applyFont="1" applyBorder="1" applyAlignment="1">
      <alignment horizontal="center" vertical="center" wrapText="1"/>
    </xf>
    <xf numFmtId="0" fontId="52" fillId="0" borderId="6" xfId="85" applyFont="1" applyBorder="1" applyAlignment="1">
      <alignment horizontal="center" vertical="center"/>
    </xf>
    <xf numFmtId="0" fontId="52" fillId="27" borderId="6" xfId="85" applyFont="1" applyFill="1" applyBorder="1" applyAlignment="1">
      <alignment horizontal="center" vertical="center"/>
    </xf>
    <xf numFmtId="0" fontId="52" fillId="27" borderId="28" xfId="85" applyFont="1" applyFill="1" applyBorder="1" applyAlignment="1">
      <alignment horizontal="center" vertical="center"/>
    </xf>
    <xf numFmtId="0" fontId="52" fillId="27" borderId="31" xfId="85" applyFont="1" applyFill="1" applyBorder="1" applyAlignment="1">
      <alignment horizontal="center" vertical="center"/>
    </xf>
    <xf numFmtId="0" fontId="52" fillId="27" borderId="35" xfId="85" applyFont="1" applyFill="1" applyBorder="1" applyAlignment="1">
      <alignment horizontal="center" vertical="center"/>
    </xf>
    <xf numFmtId="0" fontId="52" fillId="27" borderId="29" xfId="85" applyFont="1" applyFill="1" applyBorder="1" applyAlignment="1">
      <alignment horizontal="center" vertical="center" wrapText="1"/>
    </xf>
    <xf numFmtId="0" fontId="52" fillId="27" borderId="36" xfId="85" applyFont="1" applyFill="1" applyBorder="1" applyAlignment="1">
      <alignment horizontal="center" vertical="center" wrapText="1"/>
    </xf>
    <xf numFmtId="184" fontId="52" fillId="27" borderId="33" xfId="85" applyNumberFormat="1" applyFont="1" applyFill="1" applyBorder="1" applyAlignment="1">
      <alignment horizontal="left" vertical="center"/>
    </xf>
    <xf numFmtId="184" fontId="52" fillId="27" borderId="37" xfId="85" applyNumberFormat="1" applyFont="1" applyFill="1" applyBorder="1" applyAlignment="1">
      <alignment horizontal="left" vertical="center"/>
    </xf>
    <xf numFmtId="184" fontId="52" fillId="27" borderId="31" xfId="85" applyNumberFormat="1" applyFont="1" applyFill="1" applyBorder="1" applyAlignment="1">
      <alignment horizontal="left" vertical="center"/>
    </xf>
    <xf numFmtId="184" fontId="52" fillId="27" borderId="35" xfId="85" applyNumberFormat="1" applyFont="1" applyFill="1" applyBorder="1" applyAlignment="1">
      <alignment horizontal="left" vertical="center"/>
    </xf>
    <xf numFmtId="14" fontId="52" fillId="27" borderId="29" xfId="85" applyNumberFormat="1" applyFont="1" applyFill="1" applyBorder="1" applyAlignment="1">
      <alignment horizontal="center" vertical="center"/>
    </xf>
    <xf numFmtId="14" fontId="52" fillId="27" borderId="36" xfId="85" applyNumberFormat="1" applyFont="1" applyFill="1" applyBorder="1" applyAlignment="1">
      <alignment horizontal="center" vertical="center"/>
    </xf>
  </cellXfs>
  <cellStyles count="1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20"/>
    <cellStyle name="Normal_BANGDIEM" xfId="84"/>
    <cellStyle name="Normal_HS2004" xfId="85"/>
    <cellStyle name="Normal_KHOA11-QTKD&amp;DL-DAXULY" xfId="86"/>
    <cellStyle name="Note" xfId="87" builtinId="10" customBuiltin="1"/>
    <cellStyle name="Output" xfId="88" builtinId="21" customBuiltin="1"/>
    <cellStyle name="Percent [2]" xfId="89"/>
    <cellStyle name="Percent 2" xfId="90"/>
    <cellStyle name="PERCENTAGE" xfId="91"/>
    <cellStyle name="PrePop Currency (0)" xfId="92"/>
    <cellStyle name="songuyen" xfId="93"/>
    <cellStyle name="Text Indent A" xfId="94"/>
    <cellStyle name="Text Indent B" xfId="95"/>
    <cellStyle name="Title" xfId="96" builtinId="15" customBuiltin="1"/>
    <cellStyle name="Total" xfId="97" builtinId="25" customBuiltin="1"/>
    <cellStyle name="Warning Text" xfId="98" builtinId="11" customBuiltin="1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機器ﾘｽト (2)" xfId="116"/>
    <cellStyle name="貨幣 [0]_00Q3902REV.1" xfId="117"/>
    <cellStyle name="貨幣[0]_BRE" xfId="118"/>
    <cellStyle name="貨幣_00Q3902REV.1" xfId="119"/>
  </cellStyles>
  <dxfs count="11"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rgb="FFFFCE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152400</xdr:colOff>
      <xdr:row>1</xdr:row>
      <xdr:rowOff>171450</xdr:rowOff>
    </xdr:to>
    <xdr:pic>
      <xdr:nvPicPr>
        <xdr:cNvPr id="11358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3714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1065068</xdr:colOff>
      <xdr:row>1</xdr:row>
      <xdr:rowOff>190501</xdr:rowOff>
    </xdr:from>
    <xdr:to>
      <xdr:col>11</xdr:col>
      <xdr:colOff>51954</xdr:colOff>
      <xdr:row>1</xdr:row>
      <xdr:rowOff>192089</xdr:rowOff>
    </xdr:to>
    <xdr:cxnSp macro="">
      <xdr:nvCxnSpPr>
        <xdr:cNvPr id="5" name="Straight Connector 4"/>
        <xdr:cNvCxnSpPr/>
      </xdr:nvCxnSpPr>
      <xdr:spPr>
        <a:xfrm>
          <a:off x="4320886" y="406978"/>
          <a:ext cx="154131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368877</xdr:colOff>
      <xdr:row>2</xdr:row>
      <xdr:rowOff>5196</xdr:rowOff>
    </xdr:from>
    <xdr:to>
      <xdr:col>6</xdr:col>
      <xdr:colOff>247649</xdr:colOff>
      <xdr:row>2</xdr:row>
      <xdr:rowOff>6784</xdr:rowOff>
    </xdr:to>
    <xdr:cxnSp macro="">
      <xdr:nvCxnSpPr>
        <xdr:cNvPr id="13" name="Straight Connector 12"/>
        <xdr:cNvCxnSpPr/>
      </xdr:nvCxnSpPr>
      <xdr:spPr>
        <a:xfrm>
          <a:off x="767195" y="420832"/>
          <a:ext cx="154131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53"/>
  <sheetViews>
    <sheetView showGridLines="0" topLeftCell="A13" zoomScale="110" zoomScaleNormal="110" workbookViewId="0">
      <selection activeCell="Q6" sqref="Q6:R6"/>
    </sheetView>
  </sheetViews>
  <sheetFormatPr defaultRowHeight="16.5"/>
  <cols>
    <col min="1" max="1" width="3.85546875" style="33" customWidth="1"/>
    <col min="2" max="2" width="5.5703125" style="33" customWidth="1"/>
    <col min="3" max="4" width="8.28515625" style="33" customWidth="1"/>
    <col min="5" max="5" width="6" style="33" customWidth="1"/>
    <col min="6" max="6" width="2.28515625" style="33" customWidth="1"/>
    <col min="7" max="7" width="9" style="33" customWidth="1"/>
    <col min="8" max="8" width="5.42578125" style="33" customWidth="1"/>
    <col min="9" max="9" width="14" style="33" customWidth="1"/>
    <col min="10" max="11" width="8.7109375" style="33" customWidth="1"/>
    <col min="12" max="12" width="3.28515625" style="33" customWidth="1"/>
    <col min="13" max="13" width="13" style="33" customWidth="1"/>
    <col min="14" max="14" width="4.7109375" style="206" customWidth="1"/>
    <col min="15" max="15" width="4.42578125" style="33" customWidth="1"/>
    <col min="16" max="16384" width="9.140625" style="33"/>
  </cols>
  <sheetData>
    <row r="1" spans="2:20" s="60" customFormat="1" ht="17.25" customHeight="1">
      <c r="B1" s="59"/>
      <c r="C1" s="251" t="s">
        <v>11</v>
      </c>
      <c r="D1" s="251"/>
      <c r="E1" s="251"/>
      <c r="F1" s="251"/>
      <c r="G1" s="251"/>
      <c r="H1" s="51"/>
      <c r="I1" s="252" t="s">
        <v>16</v>
      </c>
      <c r="J1" s="252"/>
      <c r="K1" s="252"/>
      <c r="L1" s="252"/>
      <c r="M1" s="252"/>
      <c r="N1" s="196"/>
      <c r="O1" s="29"/>
    </row>
    <row r="2" spans="2:20" s="60" customFormat="1" ht="15.75" customHeight="1">
      <c r="B2" s="59"/>
      <c r="C2" s="253" t="s">
        <v>12</v>
      </c>
      <c r="D2" s="253"/>
      <c r="E2" s="253"/>
      <c r="F2" s="253"/>
      <c r="G2" s="253"/>
      <c r="H2" s="51"/>
      <c r="I2" s="254" t="s">
        <v>17</v>
      </c>
      <c r="J2" s="254"/>
      <c r="K2" s="254"/>
      <c r="L2" s="254"/>
      <c r="M2" s="254"/>
      <c r="N2" s="197"/>
      <c r="O2" s="30"/>
      <c r="T2" s="133" t="s">
        <v>156</v>
      </c>
    </row>
    <row r="3" spans="2:20" s="31" customFormat="1" ht="11.25" customHeight="1">
      <c r="B3" s="255" t="s">
        <v>57</v>
      </c>
      <c r="C3" s="255"/>
      <c r="D3" s="255"/>
      <c r="E3" s="255"/>
      <c r="F3" s="255"/>
      <c r="G3" s="255"/>
      <c r="H3" s="55"/>
      <c r="I3" s="58"/>
      <c r="J3" s="58"/>
      <c r="K3" s="58"/>
      <c r="L3" s="58"/>
      <c r="M3" s="57"/>
      <c r="N3" s="198"/>
      <c r="O3" s="32"/>
    </row>
    <row r="4" spans="2:20" s="31" customFormat="1" ht="14.25" customHeight="1">
      <c r="B4" s="255"/>
      <c r="C4" s="255"/>
      <c r="D4" s="255"/>
      <c r="E4" s="255"/>
      <c r="F4" s="255"/>
      <c r="G4" s="255"/>
      <c r="H4" s="55"/>
      <c r="I4" s="56"/>
      <c r="J4" s="58"/>
      <c r="K4" s="58"/>
      <c r="L4" s="58"/>
      <c r="M4" s="57"/>
      <c r="N4" s="198"/>
      <c r="O4" s="32"/>
    </row>
    <row r="5" spans="2:20" s="31" customFormat="1" ht="4.5" customHeight="1">
      <c r="B5" s="45"/>
      <c r="C5" s="45"/>
      <c r="D5" s="45"/>
      <c r="E5" s="45"/>
      <c r="F5" s="45"/>
      <c r="G5" s="45"/>
      <c r="H5" s="55"/>
      <c r="I5" s="55"/>
      <c r="J5" s="48"/>
      <c r="K5" s="48"/>
      <c r="L5" s="48"/>
      <c r="M5" s="47"/>
      <c r="N5" s="198"/>
      <c r="O5" s="32"/>
    </row>
    <row r="6" spans="2:20" s="31" customFormat="1" ht="27">
      <c r="B6" s="256" t="s">
        <v>18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98"/>
      <c r="O6" s="32"/>
      <c r="P6" s="139" t="s">
        <v>56</v>
      </c>
      <c r="Q6" s="250">
        <v>25305206095</v>
      </c>
      <c r="R6" s="250"/>
    </row>
    <row r="7" spans="2:20" s="31" customFormat="1" ht="5.25" customHeight="1">
      <c r="B7" s="45"/>
      <c r="C7" s="45"/>
      <c r="D7" s="45"/>
      <c r="E7" s="45"/>
      <c r="F7" s="45"/>
      <c r="G7" s="45"/>
      <c r="H7" s="55"/>
      <c r="I7" s="55"/>
      <c r="J7" s="48"/>
      <c r="K7" s="48"/>
      <c r="L7" s="48"/>
      <c r="M7" s="47"/>
      <c r="N7" s="198"/>
      <c r="O7" s="32"/>
    </row>
    <row r="8" spans="2:20" s="49" customFormat="1" ht="15">
      <c r="B8" s="209" t="e">
        <f ca="1">"Cấp cho " &amp; IF(VLOOKUP($M$8,INDIRECT($T$2&amp;"!$B$6:$F$69"),4,0)="Nam","Ông","Bà")</f>
        <v>#REF!</v>
      </c>
      <c r="C8" s="210"/>
      <c r="D8" s="210"/>
      <c r="E8" s="210"/>
      <c r="F8" s="209" t="s">
        <v>13</v>
      </c>
      <c r="G8" s="211" t="e">
        <f ca="1">VLOOKUP($M$8,INDIRECT($T$2&amp;"!$B$6:$F$69"),2,0)&amp; " " &amp;VLOOKUP($M$8,INDIRECT($T$2&amp;"!$B$6:$F$69"),3,0)</f>
        <v>#REF!</v>
      </c>
      <c r="H8" s="212"/>
      <c r="I8" s="212"/>
      <c r="J8" s="210" t="s">
        <v>55</v>
      </c>
      <c r="K8" s="215"/>
      <c r="L8" s="216" t="s">
        <v>13</v>
      </c>
      <c r="M8" s="219">
        <f>$Q$6</f>
        <v>25305206095</v>
      </c>
      <c r="N8" s="213"/>
      <c r="O8" s="214"/>
    </row>
    <row r="9" spans="2:20" s="49" customFormat="1" ht="15">
      <c r="B9" s="209" t="s">
        <v>14</v>
      </c>
      <c r="C9" s="210"/>
      <c r="D9" s="210"/>
      <c r="E9" s="210"/>
      <c r="F9" s="209" t="s">
        <v>13</v>
      </c>
      <c r="G9" s="211" t="e">
        <f ca="1">TEXT(VLOOKUP($M$8,INDIRECT($T$2&amp;"!$B$6:$IV$65536"),5,0),"dd/mm/yyyy")</f>
        <v>#REF!</v>
      </c>
      <c r="H9" s="209"/>
      <c r="I9" s="209"/>
      <c r="J9" s="210" t="s">
        <v>41</v>
      </c>
      <c r="K9" s="215"/>
      <c r="L9" s="216" t="s">
        <v>13</v>
      </c>
      <c r="M9" s="217" t="e">
        <f ca="1">VLOOKUP($M$8,INDIRECT($T$2&amp;"!$B$6:$IV$65536"),6,0)</f>
        <v>#REF!</v>
      </c>
      <c r="N9" s="204"/>
      <c r="O9" s="61"/>
    </row>
    <row r="10" spans="2:20" s="49" customFormat="1" ht="15">
      <c r="B10" s="209" t="s">
        <v>15</v>
      </c>
      <c r="C10" s="210"/>
      <c r="D10" s="210"/>
      <c r="E10" s="210"/>
      <c r="F10" s="209" t="s">
        <v>13</v>
      </c>
      <c r="G10" s="212" t="s">
        <v>154</v>
      </c>
      <c r="H10" s="209"/>
      <c r="I10" s="216"/>
      <c r="J10" s="210" t="s">
        <v>42</v>
      </c>
      <c r="K10" s="215"/>
      <c r="L10" s="216" t="s">
        <v>13</v>
      </c>
      <c r="M10" s="215" t="s">
        <v>148</v>
      </c>
      <c r="N10" s="204"/>
      <c r="O10" s="61"/>
    </row>
    <row r="11" spans="2:20" s="49" customFormat="1" ht="15">
      <c r="B11" s="210" t="s">
        <v>150</v>
      </c>
      <c r="C11" s="209"/>
      <c r="D11" s="209"/>
      <c r="E11" s="209"/>
      <c r="F11" s="209" t="s">
        <v>13</v>
      </c>
      <c r="G11" s="212" t="s">
        <v>157</v>
      </c>
      <c r="H11" s="215"/>
      <c r="I11" s="215"/>
      <c r="N11" s="218"/>
      <c r="O11" s="61"/>
    </row>
    <row r="12" spans="2:20" s="49" customFormat="1" ht="15">
      <c r="B12" s="49" t="s">
        <v>146</v>
      </c>
      <c r="C12" s="220"/>
      <c r="D12" s="220"/>
      <c r="E12" s="220"/>
      <c r="F12" s="220" t="s">
        <v>13</v>
      </c>
      <c r="G12" s="214" t="s">
        <v>147</v>
      </c>
      <c r="H12" s="215"/>
      <c r="I12" s="215"/>
      <c r="J12" s="210"/>
      <c r="K12" s="215"/>
      <c r="L12" s="216"/>
      <c r="M12" s="219"/>
      <c r="N12" s="218"/>
      <c r="O12" s="61"/>
    </row>
    <row r="13" spans="2:20" s="31" customFormat="1" ht="7.5" customHeight="1">
      <c r="C13" s="64"/>
      <c r="D13" s="64"/>
      <c r="E13" s="64"/>
      <c r="F13" s="63"/>
      <c r="G13" s="63"/>
      <c r="H13" s="65"/>
      <c r="I13" s="65"/>
      <c r="J13" s="65"/>
      <c r="K13" s="66"/>
      <c r="L13" s="66"/>
      <c r="M13" s="66"/>
      <c r="N13" s="200"/>
      <c r="O13" s="34"/>
    </row>
    <row r="14" spans="2:20" s="31" customFormat="1" ht="32.25" customHeight="1">
      <c r="B14" s="207" t="s">
        <v>0</v>
      </c>
      <c r="C14" s="123" t="s">
        <v>43</v>
      </c>
      <c r="D14" s="123" t="s">
        <v>44</v>
      </c>
      <c r="E14" s="257" t="s">
        <v>45</v>
      </c>
      <c r="F14" s="257"/>
      <c r="G14" s="257"/>
      <c r="H14" s="257"/>
      <c r="I14" s="258"/>
      <c r="J14" s="123" t="s">
        <v>46</v>
      </c>
      <c r="K14" s="261" t="s">
        <v>47</v>
      </c>
      <c r="L14" s="262"/>
      <c r="M14" s="208" t="s">
        <v>149</v>
      </c>
      <c r="N14" s="201"/>
      <c r="O14" s="67"/>
    </row>
    <row r="15" spans="2:20" s="31" customFormat="1" ht="15.75" customHeight="1">
      <c r="B15" s="124">
        <v>1</v>
      </c>
      <c r="C15" s="221" t="e">
        <f ca="1">SUBSTITUTE(INDEX(INDIRECT($T$2&amp;"!$B$4:$DK$5"),1,BD!N15+3),D15,"")</f>
        <v>#REF!</v>
      </c>
      <c r="D15" s="221" t="e">
        <f ca="1">RIGHT(INDEX(INDIRECT($T$2&amp;"!$B$4:$DK$5"),1,BD!N15+3),3)</f>
        <v>#REF!</v>
      </c>
      <c r="E15" s="222" t="e">
        <f ca="1">INDEX(INDIRECT($T$2&amp;"!$B$4:$DK$5"),1,BD!N15)</f>
        <v>#REF!</v>
      </c>
      <c r="F15" s="222"/>
      <c r="G15" s="222"/>
      <c r="H15" s="222"/>
      <c r="I15" s="223"/>
      <c r="J15" s="135" t="e">
        <f ca="1">INDEX(INDIRECT($T$2&amp;"!$B$4:$DK$5"),2,N15+3)</f>
        <v>#REF!</v>
      </c>
      <c r="K15" s="259">
        <f>VLOOKUP($Q$6,K20MPM!$B$6:$CM$30,BD!O15,0)</f>
        <v>7.2</v>
      </c>
      <c r="L15" s="260"/>
      <c r="M15" s="136"/>
      <c r="N15" s="200">
        <v>7</v>
      </c>
      <c r="O15" s="200">
        <v>10</v>
      </c>
    </row>
    <row r="16" spans="2:20" s="31" customFormat="1" ht="15.75" customHeight="1">
      <c r="B16" s="128">
        <f>B15+1</f>
        <v>2</v>
      </c>
      <c r="C16" s="125" t="e">
        <f ca="1">SUBSTITUTE(INDEX(INDIRECT($T$2&amp;"!$B$4:$DK$5"),1,BD!N16+3),D16,"")</f>
        <v>#REF!</v>
      </c>
      <c r="D16" s="125" t="e">
        <f ca="1">RIGHT(INDEX(INDIRECT($T$2&amp;"!$B$4:$DK$5"),1,BD!N16+3),3)</f>
        <v>#REF!</v>
      </c>
      <c r="E16" s="126" t="e">
        <f ca="1">INDEX(INDIRECT($T$2&amp;"!$B$4:$DK$5"),1,BD!N16)</f>
        <v>#REF!</v>
      </c>
      <c r="F16" s="126"/>
      <c r="G16" s="126"/>
      <c r="H16" s="126"/>
      <c r="I16" s="127"/>
      <c r="J16" s="135" t="e">
        <f t="shared" ref="J16:J35" ca="1" si="0">INDEX(INDIRECT($T$2&amp;"!$B$4:$DK$5"),2,N16+3)</f>
        <v>#REF!</v>
      </c>
      <c r="K16" s="259">
        <f>VLOOKUP($Q$6,K20MPM!$B$6:$CM$30,BD!O16,0)</f>
        <v>8</v>
      </c>
      <c r="L16" s="260"/>
      <c r="M16" s="136"/>
      <c r="N16" s="200">
        <f>N15+4</f>
        <v>11</v>
      </c>
      <c r="O16" s="200">
        <f>O15+4</f>
        <v>14</v>
      </c>
    </row>
    <row r="17" spans="2:18" s="31" customFormat="1" ht="15.75" customHeight="1">
      <c r="B17" s="128">
        <f t="shared" ref="B17:B35" si="1">B16+1</f>
        <v>3</v>
      </c>
      <c r="C17" s="125" t="e">
        <f ca="1">SUBSTITUTE(INDEX(INDIRECT($T$2&amp;"!$B$4:$DK$5"),1,BD!N17+3),D17,"")</f>
        <v>#REF!</v>
      </c>
      <c r="D17" s="125" t="e">
        <f ca="1">RIGHT(INDEX(INDIRECT($T$2&amp;"!$B$4:$DK$5"),1,BD!N17+3),3)</f>
        <v>#REF!</v>
      </c>
      <c r="E17" s="126" t="e">
        <f ca="1">INDEX(INDIRECT($T$2&amp;"!$B$4:$DK$5"),1,BD!N17)</f>
        <v>#REF!</v>
      </c>
      <c r="F17" s="126"/>
      <c r="G17" s="126"/>
      <c r="H17" s="126"/>
      <c r="I17" s="127"/>
      <c r="J17" s="135" t="e">
        <f t="shared" ca="1" si="0"/>
        <v>#REF!</v>
      </c>
      <c r="K17" s="259">
        <f>VLOOKUP($Q$6,K20MPM!$B$6:$CM$30,BD!O17,0)</f>
        <v>8.1999999999999993</v>
      </c>
      <c r="L17" s="260"/>
      <c r="M17" s="136"/>
      <c r="N17" s="200">
        <f t="shared" ref="N17:O35" si="2">N16+4</f>
        <v>15</v>
      </c>
      <c r="O17" s="200">
        <f t="shared" si="2"/>
        <v>18</v>
      </c>
    </row>
    <row r="18" spans="2:18" s="31" customFormat="1" ht="15.75" customHeight="1">
      <c r="B18" s="128">
        <f t="shared" si="1"/>
        <v>4</v>
      </c>
      <c r="C18" s="125" t="e">
        <f ca="1">SUBSTITUTE(INDEX(INDIRECT($T$2&amp;"!$B$4:$DK$5"),1,BD!N18+3),D18,"")</f>
        <v>#REF!</v>
      </c>
      <c r="D18" s="125" t="e">
        <f ca="1">RIGHT(INDEX(INDIRECT($T$2&amp;"!$B$4:$DK$5"),1,BD!N18+3),3)</f>
        <v>#REF!</v>
      </c>
      <c r="E18" s="126" t="e">
        <f ca="1">INDEX(INDIRECT($T$2&amp;"!$B$4:$DK$5"),1,BD!N18)</f>
        <v>#REF!</v>
      </c>
      <c r="F18" s="126"/>
      <c r="G18" s="126"/>
      <c r="H18" s="126"/>
      <c r="I18" s="127"/>
      <c r="J18" s="135" t="e">
        <f t="shared" ca="1" si="0"/>
        <v>#REF!</v>
      </c>
      <c r="K18" s="259">
        <f>VLOOKUP($Q$6,K20MPM!$B$6:$CM$30,BD!O18,0)</f>
        <v>5.3</v>
      </c>
      <c r="L18" s="260"/>
      <c r="M18" s="136"/>
      <c r="N18" s="200">
        <f t="shared" si="2"/>
        <v>19</v>
      </c>
      <c r="O18" s="200">
        <f t="shared" si="2"/>
        <v>22</v>
      </c>
    </row>
    <row r="19" spans="2:18" s="31" customFormat="1" ht="15.75" customHeight="1">
      <c r="B19" s="128">
        <f t="shared" si="1"/>
        <v>5</v>
      </c>
      <c r="C19" s="125" t="e">
        <f ca="1">SUBSTITUTE(INDEX(INDIRECT($T$2&amp;"!$B$4:$DK$5"),1,BD!N19+3),D19,"")</f>
        <v>#REF!</v>
      </c>
      <c r="D19" s="125" t="e">
        <f ca="1">RIGHT(INDEX(INDIRECT($T$2&amp;"!$B$4:$DK$5"),1,BD!N19+3),3)</f>
        <v>#REF!</v>
      </c>
      <c r="E19" s="126" t="e">
        <f ca="1">INDEX(INDIRECT($T$2&amp;"!$B$4:$DK$5"),1,BD!N19)</f>
        <v>#REF!</v>
      </c>
      <c r="F19" s="126"/>
      <c r="G19" s="126"/>
      <c r="H19" s="126"/>
      <c r="I19" s="127"/>
      <c r="J19" s="135" t="e">
        <f t="shared" ca="1" si="0"/>
        <v>#REF!</v>
      </c>
      <c r="K19" s="259">
        <f>VLOOKUP($Q$6,K20MPM!$B$6:$CM$30,BD!O19,0)</f>
        <v>7.8</v>
      </c>
      <c r="L19" s="260"/>
      <c r="M19" s="136"/>
      <c r="N19" s="200">
        <f t="shared" si="2"/>
        <v>23</v>
      </c>
      <c r="O19" s="200">
        <f t="shared" si="2"/>
        <v>26</v>
      </c>
    </row>
    <row r="20" spans="2:18" s="31" customFormat="1" ht="15.75" customHeight="1">
      <c r="B20" s="128">
        <f t="shared" si="1"/>
        <v>6</v>
      </c>
      <c r="C20" s="125" t="e">
        <f ca="1">SUBSTITUTE(INDEX(INDIRECT($T$2&amp;"!$B$4:$DK$5"),1,BD!N20+3),D20,"")</f>
        <v>#REF!</v>
      </c>
      <c r="D20" s="125" t="e">
        <f ca="1">RIGHT(INDEX(INDIRECT($T$2&amp;"!$B$4:$DK$5"),1,BD!N20+3),3)</f>
        <v>#REF!</v>
      </c>
      <c r="E20" s="126" t="e">
        <f ca="1">INDEX(INDIRECT($T$2&amp;"!$B$4:$DK$5"),1,BD!N20)</f>
        <v>#REF!</v>
      </c>
      <c r="F20" s="126"/>
      <c r="G20" s="126"/>
      <c r="H20" s="126"/>
      <c r="I20" s="127"/>
      <c r="J20" s="135" t="e">
        <f t="shared" ca="1" si="0"/>
        <v>#REF!</v>
      </c>
      <c r="K20" s="259">
        <f>VLOOKUP($Q$6,K20MPM!$B$6:$CM$30,BD!O20,0)</f>
        <v>8</v>
      </c>
      <c r="L20" s="260"/>
      <c r="M20" s="136"/>
      <c r="N20" s="200">
        <f t="shared" si="2"/>
        <v>27</v>
      </c>
      <c r="O20" s="200">
        <f t="shared" si="2"/>
        <v>30</v>
      </c>
    </row>
    <row r="21" spans="2:18" s="31" customFormat="1" ht="15.75" customHeight="1">
      <c r="B21" s="128">
        <f t="shared" si="1"/>
        <v>7</v>
      </c>
      <c r="C21" s="125" t="e">
        <f ca="1">SUBSTITUTE(INDEX(INDIRECT($T$2&amp;"!$B$4:$DK$5"),1,BD!N21+3),D21,"")</f>
        <v>#REF!</v>
      </c>
      <c r="D21" s="125" t="e">
        <f ca="1">RIGHT(INDEX(INDIRECT($T$2&amp;"!$B$4:$DK$5"),1,BD!N21+3),3)</f>
        <v>#REF!</v>
      </c>
      <c r="E21" s="126" t="e">
        <f ca="1">INDEX(INDIRECT($T$2&amp;"!$B$4:$DK$5"),1,BD!N21)</f>
        <v>#REF!</v>
      </c>
      <c r="F21" s="126"/>
      <c r="G21" s="126"/>
      <c r="H21" s="126"/>
      <c r="I21" s="127"/>
      <c r="J21" s="135" t="e">
        <f t="shared" ca="1" si="0"/>
        <v>#REF!</v>
      </c>
      <c r="K21" s="259">
        <f>VLOOKUP($Q$6,K20MPM!$B$6:$CM$30,BD!O21,0)</f>
        <v>7.9</v>
      </c>
      <c r="L21" s="260"/>
      <c r="M21" s="136"/>
      <c r="N21" s="200">
        <f t="shared" si="2"/>
        <v>31</v>
      </c>
      <c r="O21" s="200">
        <f t="shared" si="2"/>
        <v>34</v>
      </c>
    </row>
    <row r="22" spans="2:18" s="31" customFormat="1" ht="15.75" customHeight="1">
      <c r="B22" s="128">
        <f t="shared" si="1"/>
        <v>8</v>
      </c>
      <c r="C22" s="125" t="e">
        <f ca="1">SUBSTITUTE(INDEX(INDIRECT($T$2&amp;"!$B$4:$DK$5"),1,BD!N22+3),D22,"")</f>
        <v>#REF!</v>
      </c>
      <c r="D22" s="125" t="e">
        <f ca="1">RIGHT(INDEX(INDIRECT($T$2&amp;"!$B$4:$DK$5"),1,BD!N22+3),3)</f>
        <v>#REF!</v>
      </c>
      <c r="E22" s="126" t="e">
        <f ca="1">INDEX(INDIRECT($T$2&amp;"!$B$4:$DK$5"),1,BD!N22)</f>
        <v>#REF!</v>
      </c>
      <c r="F22" s="126"/>
      <c r="G22" s="126"/>
      <c r="H22" s="126"/>
      <c r="I22" s="127"/>
      <c r="J22" s="135" t="e">
        <f t="shared" ca="1" si="0"/>
        <v>#REF!</v>
      </c>
      <c r="K22" s="259">
        <f>VLOOKUP($Q$6,K20MPM!$B$6:$CM$30,BD!O22,0)</f>
        <v>7.8</v>
      </c>
      <c r="L22" s="260"/>
      <c r="M22" s="136"/>
      <c r="N22" s="200">
        <f t="shared" si="2"/>
        <v>35</v>
      </c>
      <c r="O22" s="200">
        <f t="shared" si="2"/>
        <v>38</v>
      </c>
    </row>
    <row r="23" spans="2:18" s="31" customFormat="1" ht="15.75" customHeight="1">
      <c r="B23" s="128">
        <f t="shared" si="1"/>
        <v>9</v>
      </c>
      <c r="C23" s="125" t="e">
        <f ca="1">SUBSTITUTE(INDEX(INDIRECT($T$2&amp;"!$B$4:$DK$5"),1,BD!N23+3),D23,"")</f>
        <v>#REF!</v>
      </c>
      <c r="D23" s="125" t="e">
        <f ca="1">RIGHT(INDEX(INDIRECT($T$2&amp;"!$B$4:$DK$5"),1,BD!N23+3),3)</f>
        <v>#REF!</v>
      </c>
      <c r="E23" s="126" t="e">
        <f ca="1">INDEX(INDIRECT($T$2&amp;"!$B$4:$DK$5"),1,BD!N23)</f>
        <v>#REF!</v>
      </c>
      <c r="F23" s="126"/>
      <c r="G23" s="126"/>
      <c r="H23" s="126"/>
      <c r="I23" s="127"/>
      <c r="J23" s="135" t="e">
        <f t="shared" ca="1" si="0"/>
        <v>#REF!</v>
      </c>
      <c r="K23" s="259">
        <f>VLOOKUP($Q$6,K20MPM!$B$6:$CM$30,BD!O23,0)</f>
        <v>8.1999999999999993</v>
      </c>
      <c r="L23" s="260"/>
      <c r="M23" s="136"/>
      <c r="N23" s="200">
        <f t="shared" si="2"/>
        <v>39</v>
      </c>
      <c r="O23" s="200">
        <f t="shared" si="2"/>
        <v>42</v>
      </c>
      <c r="R23" s="49"/>
    </row>
    <row r="24" spans="2:18" s="31" customFormat="1" ht="15.75" customHeight="1">
      <c r="B24" s="128">
        <f t="shared" si="1"/>
        <v>10</v>
      </c>
      <c r="C24" s="125" t="e">
        <f ca="1">SUBSTITUTE(INDEX(INDIRECT($T$2&amp;"!$B$4:$DK$5"),1,BD!N24+3),D24,"")</f>
        <v>#REF!</v>
      </c>
      <c r="D24" s="125" t="e">
        <f ca="1">RIGHT(INDEX(INDIRECT($T$2&amp;"!$B$4:$DK$5"),1,BD!N24+3),3)</f>
        <v>#REF!</v>
      </c>
      <c r="E24" s="126" t="e">
        <f ca="1">INDEX(INDIRECT($T$2&amp;"!$B$4:$DK$5"),1,BD!N24)</f>
        <v>#REF!</v>
      </c>
      <c r="F24" s="126"/>
      <c r="G24" s="126"/>
      <c r="H24" s="126"/>
      <c r="I24" s="127"/>
      <c r="J24" s="135" t="e">
        <f t="shared" ca="1" si="0"/>
        <v>#REF!</v>
      </c>
      <c r="K24" s="259">
        <f>VLOOKUP($Q$6,K20MPM!$B$6:$CM$30,BD!O24,0)</f>
        <v>7.7</v>
      </c>
      <c r="L24" s="260"/>
      <c r="M24" s="136"/>
      <c r="N24" s="200">
        <f t="shared" si="2"/>
        <v>43</v>
      </c>
      <c r="O24" s="200">
        <f t="shared" si="2"/>
        <v>46</v>
      </c>
      <c r="R24" s="49"/>
    </row>
    <row r="25" spans="2:18" s="31" customFormat="1" ht="15.75" customHeight="1">
      <c r="B25" s="128">
        <f t="shared" si="1"/>
        <v>11</v>
      </c>
      <c r="C25" s="125" t="e">
        <f ca="1">SUBSTITUTE(INDEX(INDIRECT($T$2&amp;"!$B$4:$DK$5"),1,BD!N25+3),D25,"")</f>
        <v>#REF!</v>
      </c>
      <c r="D25" s="125" t="e">
        <f ca="1">RIGHT(INDEX(INDIRECT($T$2&amp;"!$B$4:$DK$5"),1,BD!N25+3),3)</f>
        <v>#REF!</v>
      </c>
      <c r="E25" s="126" t="e">
        <f ca="1">INDEX(INDIRECT($T$2&amp;"!$B$4:$DK$5"),1,BD!N25)</f>
        <v>#REF!</v>
      </c>
      <c r="F25" s="126"/>
      <c r="G25" s="126"/>
      <c r="H25" s="126"/>
      <c r="I25" s="127"/>
      <c r="J25" s="135" t="e">
        <f t="shared" ca="1" si="0"/>
        <v>#REF!</v>
      </c>
      <c r="K25" s="259">
        <f>VLOOKUP($Q$6,K20MPM!$B$6:$CM$30,BD!O25,0)</f>
        <v>7.1</v>
      </c>
      <c r="L25" s="260"/>
      <c r="M25" s="136"/>
      <c r="N25" s="200">
        <f t="shared" si="2"/>
        <v>47</v>
      </c>
      <c r="O25" s="200">
        <f t="shared" si="2"/>
        <v>50</v>
      </c>
      <c r="R25" s="33"/>
    </row>
    <row r="26" spans="2:18" s="31" customFormat="1" ht="15.75" customHeight="1">
      <c r="B26" s="128">
        <f t="shared" si="1"/>
        <v>12</v>
      </c>
      <c r="C26" s="125" t="e">
        <f ca="1">SUBSTITUTE(INDEX(INDIRECT($T$2&amp;"!$B$4:$DK$5"),1,BD!N26+3),D26,"")</f>
        <v>#REF!</v>
      </c>
      <c r="D26" s="125" t="e">
        <f ca="1">RIGHT(INDEX(INDIRECT($T$2&amp;"!$B$4:$DK$5"),1,BD!N26+3),3)</f>
        <v>#REF!</v>
      </c>
      <c r="E26" s="126" t="e">
        <f ca="1">INDEX(INDIRECT($T$2&amp;"!$B$4:$DK$5"),1,BD!N26)</f>
        <v>#REF!</v>
      </c>
      <c r="F26" s="126"/>
      <c r="G26" s="126"/>
      <c r="H26" s="126"/>
      <c r="I26" s="127"/>
      <c r="J26" s="135" t="e">
        <f t="shared" ca="1" si="0"/>
        <v>#REF!</v>
      </c>
      <c r="K26" s="259">
        <f>VLOOKUP($Q$6,K20MPM!$B$6:$CM$30,BD!O26,0)</f>
        <v>6.7</v>
      </c>
      <c r="L26" s="260"/>
      <c r="M26" s="136"/>
      <c r="N26" s="200">
        <f t="shared" si="2"/>
        <v>51</v>
      </c>
      <c r="O26" s="200">
        <f t="shared" si="2"/>
        <v>54</v>
      </c>
      <c r="R26" s="33"/>
    </row>
    <row r="27" spans="2:18" s="31" customFormat="1" ht="15.75" customHeight="1">
      <c r="B27" s="128">
        <f t="shared" si="1"/>
        <v>13</v>
      </c>
      <c r="C27" s="125" t="e">
        <f ca="1">SUBSTITUTE(INDEX(INDIRECT($T$2&amp;"!$B$4:$DK$5"),1,BD!N27+3),D27,"")</f>
        <v>#REF!</v>
      </c>
      <c r="D27" s="125" t="e">
        <f ca="1">RIGHT(INDEX(INDIRECT($T$2&amp;"!$B$4:$DK$5"),1,BD!N27+3),3)</f>
        <v>#REF!</v>
      </c>
      <c r="E27" s="126" t="e">
        <f ca="1">INDEX(INDIRECT($T$2&amp;"!$B$4:$DK$5"),1,BD!N27)</f>
        <v>#REF!</v>
      </c>
      <c r="F27" s="126"/>
      <c r="G27" s="126"/>
      <c r="H27" s="126"/>
      <c r="I27" s="127"/>
      <c r="J27" s="135" t="e">
        <f t="shared" ca="1" si="0"/>
        <v>#REF!</v>
      </c>
      <c r="K27" s="259">
        <f>VLOOKUP($Q$6,K20MPM!$B$6:$CM$30,BD!O27,0)</f>
        <v>7</v>
      </c>
      <c r="L27" s="260"/>
      <c r="M27" s="136"/>
      <c r="N27" s="200">
        <f t="shared" si="2"/>
        <v>55</v>
      </c>
      <c r="O27" s="200">
        <f t="shared" si="2"/>
        <v>58</v>
      </c>
      <c r="R27" s="33"/>
    </row>
    <row r="28" spans="2:18" s="31" customFormat="1" ht="15.75" customHeight="1">
      <c r="B28" s="128">
        <f t="shared" si="1"/>
        <v>14</v>
      </c>
      <c r="C28" s="125" t="e">
        <f ca="1">SUBSTITUTE(INDEX(INDIRECT($T$2&amp;"!$B$4:$DK$5"),1,BD!N28+3),D28,"")</f>
        <v>#REF!</v>
      </c>
      <c r="D28" s="125" t="e">
        <f ca="1">RIGHT(INDEX(INDIRECT($T$2&amp;"!$B$4:$DK$5"),1,BD!N28+3),3)</f>
        <v>#REF!</v>
      </c>
      <c r="E28" s="126" t="e">
        <f ca="1">INDEX(INDIRECT($T$2&amp;"!$B$4:$DK$5"),1,BD!N28)</f>
        <v>#REF!</v>
      </c>
      <c r="F28" s="126"/>
      <c r="G28" s="126"/>
      <c r="H28" s="126"/>
      <c r="I28" s="127"/>
      <c r="J28" s="135" t="e">
        <f t="shared" ca="1" si="0"/>
        <v>#REF!</v>
      </c>
      <c r="K28" s="259">
        <f>VLOOKUP($Q$6,K20MPM!$B$6:$CM$30,BD!O28,0)</f>
        <v>8.1999999999999993</v>
      </c>
      <c r="L28" s="260"/>
      <c r="M28" s="136"/>
      <c r="N28" s="200">
        <f t="shared" si="2"/>
        <v>59</v>
      </c>
      <c r="O28" s="200">
        <f t="shared" si="2"/>
        <v>62</v>
      </c>
      <c r="R28" s="33"/>
    </row>
    <row r="29" spans="2:18" s="31" customFormat="1" ht="15.75" customHeight="1">
      <c r="B29" s="128">
        <f t="shared" si="1"/>
        <v>15</v>
      </c>
      <c r="C29" s="125" t="e">
        <f ca="1">SUBSTITUTE(INDEX(INDIRECT($T$2&amp;"!$B$4:$DK$5"),1,BD!N29+3),D29,"")</f>
        <v>#REF!</v>
      </c>
      <c r="D29" s="125" t="e">
        <f ca="1">RIGHT(INDEX(INDIRECT($T$2&amp;"!$B$4:$DK$5"),1,BD!N29+3),3)</f>
        <v>#REF!</v>
      </c>
      <c r="E29" s="126" t="e">
        <f ca="1">INDEX(INDIRECT($T$2&amp;"!$B$4:$DK$5"),1,BD!N29)</f>
        <v>#REF!</v>
      </c>
      <c r="F29" s="126"/>
      <c r="G29" s="126"/>
      <c r="H29" s="126"/>
      <c r="I29" s="127"/>
      <c r="J29" s="135" t="e">
        <f t="shared" ca="1" si="0"/>
        <v>#REF!</v>
      </c>
      <c r="K29" s="259">
        <f>VLOOKUP($Q$6,K20MPM!$B$6:$CM$30,BD!O29,0)</f>
        <v>7</v>
      </c>
      <c r="L29" s="260"/>
      <c r="M29" s="136"/>
      <c r="N29" s="200">
        <f t="shared" si="2"/>
        <v>63</v>
      </c>
      <c r="O29" s="200">
        <f t="shared" si="2"/>
        <v>66</v>
      </c>
      <c r="R29" s="33"/>
    </row>
    <row r="30" spans="2:18" s="31" customFormat="1" ht="15.75" customHeight="1">
      <c r="B30" s="128">
        <f t="shared" si="1"/>
        <v>16</v>
      </c>
      <c r="C30" s="125" t="e">
        <f ca="1">SUBSTITUTE(INDEX(INDIRECT($T$2&amp;"!$B$4:$DK$5"),1,BD!N30+3),D30,"")</f>
        <v>#REF!</v>
      </c>
      <c r="D30" s="125" t="e">
        <f ca="1">RIGHT(INDEX(INDIRECT($T$2&amp;"!$B$4:$DK$5"),1,BD!N30+3),3)</f>
        <v>#REF!</v>
      </c>
      <c r="E30" s="126" t="e">
        <f ca="1">INDEX(INDIRECT($T$2&amp;"!$B$4:$DK$5"),1,BD!N30)</f>
        <v>#REF!</v>
      </c>
      <c r="F30" s="126"/>
      <c r="G30" s="126"/>
      <c r="H30" s="126"/>
      <c r="I30" s="127"/>
      <c r="J30" s="135" t="e">
        <f t="shared" ca="1" si="0"/>
        <v>#REF!</v>
      </c>
      <c r="K30" s="259">
        <f>VLOOKUP($Q$6,K20MPM!$B$6:$CM$30,BD!O30,0)</f>
        <v>8.3000000000000007</v>
      </c>
      <c r="L30" s="260"/>
      <c r="M30" s="136"/>
      <c r="N30" s="200">
        <f t="shared" si="2"/>
        <v>67</v>
      </c>
      <c r="O30" s="200">
        <f t="shared" si="2"/>
        <v>70</v>
      </c>
      <c r="R30" s="33"/>
    </row>
    <row r="31" spans="2:18" s="31" customFormat="1" ht="15.75" customHeight="1">
      <c r="B31" s="128">
        <f t="shared" si="1"/>
        <v>17</v>
      </c>
      <c r="C31" s="125" t="e">
        <f ca="1">SUBSTITUTE(INDEX(INDIRECT($T$2&amp;"!$B$4:$DK$5"),1,BD!N31+3),D31,"")</f>
        <v>#REF!</v>
      </c>
      <c r="D31" s="125" t="e">
        <f ca="1">RIGHT(INDEX(INDIRECT($T$2&amp;"!$B$4:$DK$5"),1,BD!N31+3),3)</f>
        <v>#REF!</v>
      </c>
      <c r="E31" s="126" t="e">
        <f ca="1">INDEX(INDIRECT($T$2&amp;"!$B$4:$DK$5"),1,BD!N31)</f>
        <v>#REF!</v>
      </c>
      <c r="F31" s="126"/>
      <c r="G31" s="126"/>
      <c r="H31" s="126"/>
      <c r="I31" s="127"/>
      <c r="J31" s="135" t="e">
        <f t="shared" ca="1" si="0"/>
        <v>#REF!</v>
      </c>
      <c r="K31" s="259">
        <f>VLOOKUP($Q$6,K20MPM!$B$6:$CM$30,BD!O31,0)</f>
        <v>8.1</v>
      </c>
      <c r="L31" s="260"/>
      <c r="M31" s="136"/>
      <c r="N31" s="200">
        <f t="shared" si="2"/>
        <v>71</v>
      </c>
      <c r="O31" s="200">
        <f t="shared" si="2"/>
        <v>74</v>
      </c>
      <c r="R31" s="33"/>
    </row>
    <row r="32" spans="2:18" s="31" customFormat="1" ht="15.75" customHeight="1">
      <c r="B32" s="128">
        <f t="shared" si="1"/>
        <v>18</v>
      </c>
      <c r="C32" s="125" t="e">
        <f ca="1">SUBSTITUTE(INDEX(INDIRECT($T$2&amp;"!$B$4:$DK$5"),1,BD!N32+3),D32,"")</f>
        <v>#REF!</v>
      </c>
      <c r="D32" s="125" t="e">
        <f ca="1">RIGHT(INDEX(INDIRECT($T$2&amp;"!$B$4:$DK$5"),1,BD!N32+3),3)</f>
        <v>#REF!</v>
      </c>
      <c r="E32" s="126" t="e">
        <f ca="1">INDEX(INDIRECT($T$2&amp;"!$B$4:$DK$5"),1,BD!N32)</f>
        <v>#REF!</v>
      </c>
      <c r="F32" s="126"/>
      <c r="G32" s="126"/>
      <c r="H32" s="126"/>
      <c r="I32" s="127"/>
      <c r="J32" s="135" t="e">
        <f t="shared" ca="1" si="0"/>
        <v>#REF!</v>
      </c>
      <c r="K32" s="259">
        <f>VLOOKUP($Q$6,K20MPM!$B$6:$CM$30,BD!O32,0)</f>
        <v>8.1999999999999993</v>
      </c>
      <c r="L32" s="260"/>
      <c r="M32" s="136"/>
      <c r="N32" s="200">
        <f t="shared" si="2"/>
        <v>75</v>
      </c>
      <c r="O32" s="200">
        <f t="shared" si="2"/>
        <v>78</v>
      </c>
      <c r="R32" s="33"/>
    </row>
    <row r="33" spans="2:18" s="31" customFormat="1" ht="15.75" customHeight="1">
      <c r="B33" s="128">
        <f t="shared" si="1"/>
        <v>19</v>
      </c>
      <c r="C33" s="125" t="e">
        <f ca="1">SUBSTITUTE(INDEX(INDIRECT($T$2&amp;"!$B$4:$DK$5"),1,BD!N33+3),D33,"")</f>
        <v>#REF!</v>
      </c>
      <c r="D33" s="125" t="e">
        <f ca="1">RIGHT(INDEX(INDIRECT($T$2&amp;"!$B$4:$DK$5"),1,BD!N33+3),3)</f>
        <v>#REF!</v>
      </c>
      <c r="E33" s="126" t="e">
        <f ca="1">INDEX(INDIRECT($T$2&amp;"!$B$4:$DK$5"),1,BD!N33)</f>
        <v>#REF!</v>
      </c>
      <c r="F33" s="126"/>
      <c r="G33" s="126"/>
      <c r="H33" s="126"/>
      <c r="I33" s="127"/>
      <c r="J33" s="135" t="e">
        <f t="shared" ca="1" si="0"/>
        <v>#REF!</v>
      </c>
      <c r="K33" s="259">
        <f>VLOOKUP($Q$6,K20MPM!$B$6:$CM$30,BD!O33,0)</f>
        <v>8.5</v>
      </c>
      <c r="L33" s="260"/>
      <c r="M33" s="136"/>
      <c r="N33" s="200">
        <f t="shared" si="2"/>
        <v>79</v>
      </c>
      <c r="O33" s="200">
        <f t="shared" si="2"/>
        <v>82</v>
      </c>
      <c r="R33" s="33"/>
    </row>
    <row r="34" spans="2:18" s="31" customFormat="1" ht="15.75" customHeight="1">
      <c r="B34" s="128">
        <f t="shared" si="1"/>
        <v>20</v>
      </c>
      <c r="C34" s="125" t="e">
        <f ca="1">SUBSTITUTE(INDEX(INDIRECT($T$2&amp;"!$B$4:$DK$5"),1,BD!N34+3),D34,"")</f>
        <v>#REF!</v>
      </c>
      <c r="D34" s="125" t="e">
        <f ca="1">RIGHT(INDEX(INDIRECT($T$2&amp;"!$B$4:$DK$5"),1,BD!N34+3),3)</f>
        <v>#REF!</v>
      </c>
      <c r="E34" s="126" t="e">
        <f ca="1">INDEX(INDIRECT($T$2&amp;"!$B$4:$DK$5"),1,BD!N34)</f>
        <v>#REF!</v>
      </c>
      <c r="F34" s="126"/>
      <c r="G34" s="126"/>
      <c r="H34" s="126"/>
      <c r="I34" s="127"/>
      <c r="J34" s="135" t="e">
        <f t="shared" ca="1" si="0"/>
        <v>#REF!</v>
      </c>
      <c r="K34" s="259">
        <f>VLOOKUP($Q$6,K20MPM!$B$6:$CM$30,BD!O34,0)</f>
        <v>8.6999999999999993</v>
      </c>
      <c r="L34" s="260"/>
      <c r="M34" s="136"/>
      <c r="N34" s="200">
        <f t="shared" si="2"/>
        <v>83</v>
      </c>
      <c r="O34" s="200">
        <f t="shared" si="2"/>
        <v>86</v>
      </c>
      <c r="R34" s="33"/>
    </row>
    <row r="35" spans="2:18" s="31" customFormat="1" ht="15.75" customHeight="1">
      <c r="B35" s="128">
        <f t="shared" si="1"/>
        <v>21</v>
      </c>
      <c r="C35" s="125" t="e">
        <f ca="1">SUBSTITUTE(INDEX(INDIRECT($T$2&amp;"!$B$4:$DK$5"),1,BD!N35+3),D35,"")</f>
        <v>#REF!</v>
      </c>
      <c r="D35" s="125" t="e">
        <f ca="1">RIGHT(INDEX(INDIRECT($T$2&amp;"!$B$4:$DK$5"),1,BD!N35+3),3)</f>
        <v>#REF!</v>
      </c>
      <c r="E35" s="126" t="e">
        <f ca="1">INDEX(INDIRECT($T$2&amp;"!$B$4:$DK$5"),1,BD!N35)</f>
        <v>#REF!</v>
      </c>
      <c r="F35" s="126"/>
      <c r="G35" s="126"/>
      <c r="H35" s="126"/>
      <c r="I35" s="127"/>
      <c r="J35" s="135" t="e">
        <f t="shared" ca="1" si="0"/>
        <v>#REF!</v>
      </c>
      <c r="K35" s="259">
        <f>VLOOKUP($Q$6,K20MPM!$B$6:$CM$30,BD!O35,0)</f>
        <v>6.5</v>
      </c>
      <c r="L35" s="260"/>
      <c r="M35" s="136"/>
      <c r="N35" s="200">
        <f t="shared" si="2"/>
        <v>87</v>
      </c>
      <c r="O35" s="200">
        <f t="shared" si="2"/>
        <v>90</v>
      </c>
      <c r="R35" s="33"/>
    </row>
    <row r="36" spans="2:18" s="53" customFormat="1" ht="19.5" customHeight="1">
      <c r="B36" s="129" t="s">
        <v>54</v>
      </c>
      <c r="C36" s="130"/>
      <c r="D36" s="130"/>
      <c r="E36" s="130"/>
      <c r="F36" s="130"/>
      <c r="G36" s="130"/>
      <c r="H36" s="130"/>
      <c r="I36" s="131"/>
      <c r="J36" s="138" t="e">
        <f ca="1">VLOOKUP($Q$6,INDIRECT($T$2&amp;"!$B$6:$IV$65536"),N$36-1,0)+SUMIF(K15:K35,"P",J15:J35)</f>
        <v>#REF!</v>
      </c>
      <c r="K36" s="263" t="e">
        <f ca="1">VLOOKUP($M$8,INDIRECT($T$2&amp;"!$B$6:$IV$65536"),N$36,0)</f>
        <v>#REF!</v>
      </c>
      <c r="L36" s="264"/>
      <c r="M36" s="265" t="e">
        <v>#N/A</v>
      </c>
      <c r="N36" s="200">
        <v>100</v>
      </c>
      <c r="R36" s="33"/>
    </row>
    <row r="37" spans="2:18" s="53" customFormat="1" ht="19.5" hidden="1" customHeight="1">
      <c r="B37" s="266" t="s">
        <v>48</v>
      </c>
      <c r="C37" s="267"/>
      <c r="D37" s="267"/>
      <c r="E37" s="267"/>
      <c r="F37" s="267"/>
      <c r="G37" s="267"/>
      <c r="H37" s="267"/>
      <c r="I37" s="268"/>
      <c r="J37" s="132">
        <v>10</v>
      </c>
      <c r="K37" s="263" t="e">
        <f ca="1">VLOOKUP($M$8,INDIRECT($T$2&amp;"!$B$6:$IV$65536"),N$37,0)</f>
        <v>#REF!</v>
      </c>
      <c r="L37" s="264"/>
      <c r="M37" s="265" t="e">
        <v>#N/A</v>
      </c>
      <c r="N37" s="200">
        <f>N36+1</f>
        <v>101</v>
      </c>
      <c r="R37" s="33"/>
    </row>
    <row r="38" spans="2:18" s="31" customFormat="1" ht="3.75" hidden="1" customHeight="1">
      <c r="B38" s="52"/>
      <c r="C38" s="49"/>
      <c r="D38" s="49"/>
      <c r="E38" s="49"/>
      <c r="F38" s="52"/>
      <c r="G38" s="52"/>
      <c r="H38" s="52"/>
      <c r="I38" s="34"/>
      <c r="J38" s="34"/>
      <c r="K38" s="34"/>
      <c r="L38" s="34"/>
      <c r="M38" s="34"/>
      <c r="N38" s="202"/>
      <c r="R38" s="33"/>
    </row>
    <row r="39" spans="2:18" s="31" customFormat="1" ht="15" hidden="1" customHeight="1">
      <c r="B39" s="269" t="e">
        <f ca="1">"Đề tài luận văn:"&amp;" "&amp;VLOOKUP($M$8,INDIRECT("'LUAN VAN'!$B$4:$Z$69"),6,0)</f>
        <v>#N/A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02"/>
      <c r="R39" s="33"/>
    </row>
    <row r="40" spans="2:18" s="31" customFormat="1" ht="15" hidden="1" customHeight="1"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02"/>
      <c r="R40" s="33"/>
    </row>
    <row r="41" spans="2:18" s="31" customFormat="1" hidden="1">
      <c r="B41" s="54" t="e">
        <f ca="1">"Bảo vệ ngày "&amp;DAY(VLOOKUP($M$8,INDIRECT("'LUAN VAN'!$B$4:$M$17"),12,0))&amp;" tháng "&amp;MONTH(VLOOKUP(BD!$M$8,INDIRECT("'LUAN VAN'!$B$4:$M$17"),12,0))&amp;" năm "&amp;YEAR(VLOOKUP(BD!$M$8,INDIRECT("'LUAN VAN'!$B$4:$M$17"),12,0))&amp;" tại Hội đồng Chấm Luận văn gồm:"</f>
        <v>#N/A</v>
      </c>
      <c r="C41" s="49"/>
      <c r="D41" s="49"/>
      <c r="E41" s="49"/>
      <c r="F41" s="50"/>
      <c r="G41" s="50"/>
      <c r="H41" s="49"/>
      <c r="J41" s="46"/>
      <c r="K41" s="46"/>
      <c r="L41" s="46"/>
      <c r="M41" s="46"/>
      <c r="N41" s="200"/>
      <c r="O41" s="34"/>
      <c r="R41" s="33"/>
    </row>
    <row r="42" spans="2:18" s="31" customFormat="1" hidden="1">
      <c r="B42" s="76" t="s">
        <v>27</v>
      </c>
      <c r="C42" s="75" t="e">
        <f ca="1">VLOOKUP($M$8,INDIRECT("'LUAN VAN'!$B$4:$L$17"),7,0)</f>
        <v>#N/A</v>
      </c>
      <c r="D42" s="75"/>
      <c r="E42" s="75"/>
      <c r="F42" s="61"/>
      <c r="G42" s="61"/>
      <c r="H42" s="49"/>
      <c r="I42" s="49" t="s">
        <v>32</v>
      </c>
      <c r="J42" s="35"/>
      <c r="K42" s="35"/>
      <c r="L42" s="35"/>
      <c r="M42" s="35"/>
      <c r="N42" s="200"/>
      <c r="O42" s="34"/>
      <c r="R42" s="33"/>
    </row>
    <row r="43" spans="2:18" s="31" customFormat="1" hidden="1">
      <c r="B43" s="76" t="s">
        <v>28</v>
      </c>
      <c r="C43" s="75" t="e">
        <f ca="1">VLOOKUP($M$8,INDIRECT("'LUAN VAN'!$B$4:$L$17"),8,0)</f>
        <v>#N/A</v>
      </c>
      <c r="D43" s="75"/>
      <c r="E43" s="75"/>
      <c r="F43" s="61"/>
      <c r="G43" s="61"/>
      <c r="H43" s="49"/>
      <c r="I43" s="49" t="s">
        <v>34</v>
      </c>
      <c r="J43" s="35"/>
      <c r="K43" s="35"/>
      <c r="L43" s="35"/>
      <c r="M43" s="35"/>
      <c r="N43" s="199"/>
      <c r="O43" s="35"/>
      <c r="R43" s="33"/>
    </row>
    <row r="44" spans="2:18" s="31" customFormat="1" hidden="1">
      <c r="B44" s="76" t="s">
        <v>29</v>
      </c>
      <c r="C44" s="75" t="e">
        <f ca="1">VLOOKUP($M$8,INDIRECT("'LUAN VAN'!$B$4:$L$17"),9,0)</f>
        <v>#N/A</v>
      </c>
      <c r="D44" s="75"/>
      <c r="E44" s="75"/>
      <c r="F44" s="61"/>
      <c r="G44" s="61"/>
      <c r="H44" s="49"/>
      <c r="I44" s="49" t="s">
        <v>35</v>
      </c>
      <c r="J44" s="35"/>
      <c r="K44" s="35"/>
      <c r="L44" s="35"/>
      <c r="M44" s="35"/>
      <c r="N44" s="203"/>
      <c r="O44" s="46"/>
      <c r="R44" s="33"/>
    </row>
    <row r="45" spans="2:18" s="31" customFormat="1" hidden="1">
      <c r="B45" s="76" t="s">
        <v>30</v>
      </c>
      <c r="C45" s="75" t="e">
        <f ca="1">VLOOKUP($M$8,INDIRECT("'LUAN VAN'!$B$4:$L$17"),10,0)</f>
        <v>#N/A</v>
      </c>
      <c r="D45" s="75"/>
      <c r="E45" s="75"/>
      <c r="F45" s="61"/>
      <c r="G45" s="61"/>
      <c r="H45" s="49"/>
      <c r="I45" s="49" t="s">
        <v>38</v>
      </c>
      <c r="J45" s="35"/>
      <c r="K45" s="35"/>
      <c r="L45" s="35"/>
      <c r="M45" s="35"/>
      <c r="N45" s="199"/>
      <c r="O45" s="35"/>
      <c r="R45" s="33"/>
    </row>
    <row r="46" spans="2:18" s="31" customFormat="1" hidden="1">
      <c r="B46" s="76" t="s">
        <v>31</v>
      </c>
      <c r="C46" s="75" t="e">
        <f ca="1">VLOOKUP($M$8,INDIRECT("'LUAN VAN'!$B$4:$L$17"),11,0)</f>
        <v>#N/A</v>
      </c>
      <c r="D46" s="75"/>
      <c r="E46" s="75"/>
      <c r="F46" s="50"/>
      <c r="G46" s="50"/>
      <c r="H46" s="49"/>
      <c r="I46" s="49" t="s">
        <v>33</v>
      </c>
      <c r="J46" s="35"/>
      <c r="K46" s="35"/>
      <c r="L46" s="35"/>
      <c r="M46" s="35"/>
      <c r="N46" s="199"/>
      <c r="O46" s="35"/>
      <c r="R46" s="33"/>
    </row>
    <row r="47" spans="2:18" s="49" customFormat="1">
      <c r="K47" s="62" t="str">
        <f ca="1">"Đà Nẵng, ngày " &amp; TEXT(DAY(TODAY()),"00") &amp; " tháng " &amp; TEXT(MONTH(TODAY()),"00") &amp; " năm " &amp; YEAR(TODAY())</f>
        <v>Đà Nẵng, ngày 16 tháng 05 năm 2022</v>
      </c>
      <c r="L47" s="62"/>
      <c r="N47" s="204"/>
      <c r="O47" s="61"/>
      <c r="R47" s="33"/>
    </row>
    <row r="48" spans="2:18">
      <c r="K48" s="68" t="s">
        <v>49</v>
      </c>
      <c r="L48" s="68"/>
      <c r="N48" s="199"/>
      <c r="O48" s="35"/>
    </row>
    <row r="49" spans="3:15">
      <c r="C49" s="68"/>
      <c r="D49" s="68"/>
      <c r="E49" s="68"/>
      <c r="K49" s="68" t="s">
        <v>50</v>
      </c>
      <c r="L49" s="68"/>
      <c r="N49" s="205"/>
      <c r="O49" s="36"/>
    </row>
    <row r="50" spans="3:15">
      <c r="C50" s="68"/>
      <c r="D50" s="68"/>
      <c r="E50" s="68"/>
      <c r="K50" s="68"/>
      <c r="L50" s="68"/>
      <c r="N50" s="200"/>
      <c r="O50" s="34"/>
    </row>
    <row r="51" spans="3:15">
      <c r="C51" s="69"/>
      <c r="D51" s="69"/>
      <c r="E51" s="69"/>
      <c r="K51" s="69"/>
      <c r="L51" s="69"/>
      <c r="N51" s="200"/>
      <c r="O51" s="34"/>
    </row>
    <row r="52" spans="3:15">
      <c r="C52" s="69"/>
      <c r="D52" s="69"/>
      <c r="E52" s="69"/>
      <c r="K52" s="69"/>
      <c r="L52" s="69"/>
      <c r="N52" s="200"/>
      <c r="O52" s="34"/>
    </row>
    <row r="53" spans="3:15">
      <c r="C53" s="70"/>
      <c r="D53" s="70"/>
      <c r="E53" s="70"/>
      <c r="K53" s="70" t="s">
        <v>51</v>
      </c>
      <c r="L53" s="70"/>
    </row>
  </sheetData>
  <mergeCells count="34">
    <mergeCell ref="B39:M40"/>
    <mergeCell ref="K30:L30"/>
    <mergeCell ref="K31:L31"/>
    <mergeCell ref="K32:L32"/>
    <mergeCell ref="K33:L33"/>
    <mergeCell ref="K34:L34"/>
    <mergeCell ref="K35:L35"/>
    <mergeCell ref="K28:L28"/>
    <mergeCell ref="K29:L29"/>
    <mergeCell ref="K36:M36"/>
    <mergeCell ref="B37:I37"/>
    <mergeCell ref="K37:M37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E14:I14"/>
    <mergeCell ref="K15:L15"/>
    <mergeCell ref="K16:L16"/>
    <mergeCell ref="K17:L17"/>
    <mergeCell ref="K14:L14"/>
    <mergeCell ref="Q6:R6"/>
    <mergeCell ref="C1:G1"/>
    <mergeCell ref="I1:M1"/>
    <mergeCell ref="C2:G2"/>
    <mergeCell ref="I2:M2"/>
    <mergeCell ref="B3:G4"/>
    <mergeCell ref="B6:M6"/>
  </mergeCells>
  <conditionalFormatting sqref="K15:L35">
    <cfRule type="cellIs" dxfId="10" priority="2" stopIfTrue="1" operator="lessThan">
      <formula>4</formula>
    </cfRule>
  </conditionalFormatting>
  <printOptions horizontalCentered="1"/>
  <pageMargins left="0.21" right="0.22" top="0.24" bottom="0.19" header="0.16" footer="0.16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M60" sqref="M60:M61"/>
    </sheetView>
  </sheetViews>
  <sheetFormatPr defaultRowHeight="12.75"/>
  <cols>
    <col min="1" max="3" width="9.140625" style="169"/>
    <col min="4" max="4" width="26" style="169" bestFit="1" customWidth="1"/>
    <col min="5" max="7" width="9.140625" style="169"/>
    <col min="8" max="11" width="5.140625" style="169" customWidth="1"/>
    <col min="12" max="259" width="9.140625" style="169"/>
    <col min="260" max="260" width="26" style="169" bestFit="1" customWidth="1"/>
    <col min="261" max="263" width="9.140625" style="169"/>
    <col min="264" max="267" width="5.140625" style="169" customWidth="1"/>
    <col min="268" max="515" width="9.140625" style="169"/>
    <col min="516" max="516" width="26" style="169" bestFit="1" customWidth="1"/>
    <col min="517" max="519" width="9.140625" style="169"/>
    <col min="520" max="523" width="5.140625" style="169" customWidth="1"/>
    <col min="524" max="771" width="9.140625" style="169"/>
    <col min="772" max="772" width="26" style="169" bestFit="1" customWidth="1"/>
    <col min="773" max="775" width="9.140625" style="169"/>
    <col min="776" max="779" width="5.140625" style="169" customWidth="1"/>
    <col min="780" max="1027" width="9.140625" style="169"/>
    <col min="1028" max="1028" width="26" style="169" bestFit="1" customWidth="1"/>
    <col min="1029" max="1031" width="9.140625" style="169"/>
    <col min="1032" max="1035" width="5.140625" style="169" customWidth="1"/>
    <col min="1036" max="1283" width="9.140625" style="169"/>
    <col min="1284" max="1284" width="26" style="169" bestFit="1" customWidth="1"/>
    <col min="1285" max="1287" width="9.140625" style="169"/>
    <col min="1288" max="1291" width="5.140625" style="169" customWidth="1"/>
    <col min="1292" max="1539" width="9.140625" style="169"/>
    <col min="1540" max="1540" width="26" style="169" bestFit="1" customWidth="1"/>
    <col min="1541" max="1543" width="9.140625" style="169"/>
    <col min="1544" max="1547" width="5.140625" style="169" customWidth="1"/>
    <col min="1548" max="1795" width="9.140625" style="169"/>
    <col min="1796" max="1796" width="26" style="169" bestFit="1" customWidth="1"/>
    <col min="1797" max="1799" width="9.140625" style="169"/>
    <col min="1800" max="1803" width="5.140625" style="169" customWidth="1"/>
    <col min="1804" max="2051" width="9.140625" style="169"/>
    <col min="2052" max="2052" width="26" style="169" bestFit="1" customWidth="1"/>
    <col min="2053" max="2055" width="9.140625" style="169"/>
    <col min="2056" max="2059" width="5.140625" style="169" customWidth="1"/>
    <col min="2060" max="2307" width="9.140625" style="169"/>
    <col min="2308" max="2308" width="26" style="169" bestFit="1" customWidth="1"/>
    <col min="2309" max="2311" width="9.140625" style="169"/>
    <col min="2312" max="2315" width="5.140625" style="169" customWidth="1"/>
    <col min="2316" max="2563" width="9.140625" style="169"/>
    <col min="2564" max="2564" width="26" style="169" bestFit="1" customWidth="1"/>
    <col min="2565" max="2567" width="9.140625" style="169"/>
    <col min="2568" max="2571" width="5.140625" style="169" customWidth="1"/>
    <col min="2572" max="2819" width="9.140625" style="169"/>
    <col min="2820" max="2820" width="26" style="169" bestFit="1" customWidth="1"/>
    <col min="2821" max="2823" width="9.140625" style="169"/>
    <col min="2824" max="2827" width="5.140625" style="169" customWidth="1"/>
    <col min="2828" max="3075" width="9.140625" style="169"/>
    <col min="3076" max="3076" width="26" style="169" bestFit="1" customWidth="1"/>
    <col min="3077" max="3079" width="9.140625" style="169"/>
    <col min="3080" max="3083" width="5.140625" style="169" customWidth="1"/>
    <col min="3084" max="3331" width="9.140625" style="169"/>
    <col min="3332" max="3332" width="26" style="169" bestFit="1" customWidth="1"/>
    <col min="3333" max="3335" width="9.140625" style="169"/>
    <col min="3336" max="3339" width="5.140625" style="169" customWidth="1"/>
    <col min="3340" max="3587" width="9.140625" style="169"/>
    <col min="3588" max="3588" width="26" style="169" bestFit="1" customWidth="1"/>
    <col min="3589" max="3591" width="9.140625" style="169"/>
    <col min="3592" max="3595" width="5.140625" style="169" customWidth="1"/>
    <col min="3596" max="3843" width="9.140625" style="169"/>
    <col min="3844" max="3844" width="26" style="169" bestFit="1" customWidth="1"/>
    <col min="3845" max="3847" width="9.140625" style="169"/>
    <col min="3848" max="3851" width="5.140625" style="169" customWidth="1"/>
    <col min="3852" max="4099" width="9.140625" style="169"/>
    <col min="4100" max="4100" width="26" style="169" bestFit="1" customWidth="1"/>
    <col min="4101" max="4103" width="9.140625" style="169"/>
    <col min="4104" max="4107" width="5.140625" style="169" customWidth="1"/>
    <col min="4108" max="4355" width="9.140625" style="169"/>
    <col min="4356" max="4356" width="26" style="169" bestFit="1" customWidth="1"/>
    <col min="4357" max="4359" width="9.140625" style="169"/>
    <col min="4360" max="4363" width="5.140625" style="169" customWidth="1"/>
    <col min="4364" max="4611" width="9.140625" style="169"/>
    <col min="4612" max="4612" width="26" style="169" bestFit="1" customWidth="1"/>
    <col min="4613" max="4615" width="9.140625" style="169"/>
    <col min="4616" max="4619" width="5.140625" style="169" customWidth="1"/>
    <col min="4620" max="4867" width="9.140625" style="169"/>
    <col min="4868" max="4868" width="26" style="169" bestFit="1" customWidth="1"/>
    <col min="4869" max="4871" width="9.140625" style="169"/>
    <col min="4872" max="4875" width="5.140625" style="169" customWidth="1"/>
    <col min="4876" max="5123" width="9.140625" style="169"/>
    <col min="5124" max="5124" width="26" style="169" bestFit="1" customWidth="1"/>
    <col min="5125" max="5127" width="9.140625" style="169"/>
    <col min="5128" max="5131" width="5.140625" style="169" customWidth="1"/>
    <col min="5132" max="5379" width="9.140625" style="169"/>
    <col min="5380" max="5380" width="26" style="169" bestFit="1" customWidth="1"/>
    <col min="5381" max="5383" width="9.140625" style="169"/>
    <col min="5384" max="5387" width="5.140625" style="169" customWidth="1"/>
    <col min="5388" max="5635" width="9.140625" style="169"/>
    <col min="5636" max="5636" width="26" style="169" bestFit="1" customWidth="1"/>
    <col min="5637" max="5639" width="9.140625" style="169"/>
    <col min="5640" max="5643" width="5.140625" style="169" customWidth="1"/>
    <col min="5644" max="5891" width="9.140625" style="169"/>
    <col min="5892" max="5892" width="26" style="169" bestFit="1" customWidth="1"/>
    <col min="5893" max="5895" width="9.140625" style="169"/>
    <col min="5896" max="5899" width="5.140625" style="169" customWidth="1"/>
    <col min="5900" max="6147" width="9.140625" style="169"/>
    <col min="6148" max="6148" width="26" style="169" bestFit="1" customWidth="1"/>
    <col min="6149" max="6151" width="9.140625" style="169"/>
    <col min="6152" max="6155" width="5.140625" style="169" customWidth="1"/>
    <col min="6156" max="6403" width="9.140625" style="169"/>
    <col min="6404" max="6404" width="26" style="169" bestFit="1" customWidth="1"/>
    <col min="6405" max="6407" width="9.140625" style="169"/>
    <col min="6408" max="6411" width="5.140625" style="169" customWidth="1"/>
    <col min="6412" max="6659" width="9.140625" style="169"/>
    <col min="6660" max="6660" width="26" style="169" bestFit="1" customWidth="1"/>
    <col min="6661" max="6663" width="9.140625" style="169"/>
    <col min="6664" max="6667" width="5.140625" style="169" customWidth="1"/>
    <col min="6668" max="6915" width="9.140625" style="169"/>
    <col min="6916" max="6916" width="26" style="169" bestFit="1" customWidth="1"/>
    <col min="6917" max="6919" width="9.140625" style="169"/>
    <col min="6920" max="6923" width="5.140625" style="169" customWidth="1"/>
    <col min="6924" max="7171" width="9.140625" style="169"/>
    <col min="7172" max="7172" width="26" style="169" bestFit="1" customWidth="1"/>
    <col min="7173" max="7175" width="9.140625" style="169"/>
    <col min="7176" max="7179" width="5.140625" style="169" customWidth="1"/>
    <col min="7180" max="7427" width="9.140625" style="169"/>
    <col min="7428" max="7428" width="26" style="169" bestFit="1" customWidth="1"/>
    <col min="7429" max="7431" width="9.140625" style="169"/>
    <col min="7432" max="7435" width="5.140625" style="169" customWidth="1"/>
    <col min="7436" max="7683" width="9.140625" style="169"/>
    <col min="7684" max="7684" width="26" style="169" bestFit="1" customWidth="1"/>
    <col min="7685" max="7687" width="9.140625" style="169"/>
    <col min="7688" max="7691" width="5.140625" style="169" customWidth="1"/>
    <col min="7692" max="7939" width="9.140625" style="169"/>
    <col min="7940" max="7940" width="26" style="169" bestFit="1" customWidth="1"/>
    <col min="7941" max="7943" width="9.140625" style="169"/>
    <col min="7944" max="7947" width="5.140625" style="169" customWidth="1"/>
    <col min="7948" max="8195" width="9.140625" style="169"/>
    <col min="8196" max="8196" width="26" style="169" bestFit="1" customWidth="1"/>
    <col min="8197" max="8199" width="9.140625" style="169"/>
    <col min="8200" max="8203" width="5.140625" style="169" customWidth="1"/>
    <col min="8204" max="8451" width="9.140625" style="169"/>
    <col min="8452" max="8452" width="26" style="169" bestFit="1" customWidth="1"/>
    <col min="8453" max="8455" width="9.140625" style="169"/>
    <col min="8456" max="8459" width="5.140625" style="169" customWidth="1"/>
    <col min="8460" max="8707" width="9.140625" style="169"/>
    <col min="8708" max="8708" width="26" style="169" bestFit="1" customWidth="1"/>
    <col min="8709" max="8711" width="9.140625" style="169"/>
    <col min="8712" max="8715" width="5.140625" style="169" customWidth="1"/>
    <col min="8716" max="8963" width="9.140625" style="169"/>
    <col min="8964" max="8964" width="26" style="169" bestFit="1" customWidth="1"/>
    <col min="8965" max="8967" width="9.140625" style="169"/>
    <col min="8968" max="8971" width="5.140625" style="169" customWidth="1"/>
    <col min="8972" max="9219" width="9.140625" style="169"/>
    <col min="9220" max="9220" width="26" style="169" bestFit="1" customWidth="1"/>
    <col min="9221" max="9223" width="9.140625" style="169"/>
    <col min="9224" max="9227" width="5.140625" style="169" customWidth="1"/>
    <col min="9228" max="9475" width="9.140625" style="169"/>
    <col min="9476" max="9476" width="26" style="169" bestFit="1" customWidth="1"/>
    <col min="9477" max="9479" width="9.140625" style="169"/>
    <col min="9480" max="9483" width="5.140625" style="169" customWidth="1"/>
    <col min="9484" max="9731" width="9.140625" style="169"/>
    <col min="9732" max="9732" width="26" style="169" bestFit="1" customWidth="1"/>
    <col min="9733" max="9735" width="9.140625" style="169"/>
    <col min="9736" max="9739" width="5.140625" style="169" customWidth="1"/>
    <col min="9740" max="9987" width="9.140625" style="169"/>
    <col min="9988" max="9988" width="26" style="169" bestFit="1" customWidth="1"/>
    <col min="9989" max="9991" width="9.140625" style="169"/>
    <col min="9992" max="9995" width="5.140625" style="169" customWidth="1"/>
    <col min="9996" max="10243" width="9.140625" style="169"/>
    <col min="10244" max="10244" width="26" style="169" bestFit="1" customWidth="1"/>
    <col min="10245" max="10247" width="9.140625" style="169"/>
    <col min="10248" max="10251" width="5.140625" style="169" customWidth="1"/>
    <col min="10252" max="10499" width="9.140625" style="169"/>
    <col min="10500" max="10500" width="26" style="169" bestFit="1" customWidth="1"/>
    <col min="10501" max="10503" width="9.140625" style="169"/>
    <col min="10504" max="10507" width="5.140625" style="169" customWidth="1"/>
    <col min="10508" max="10755" width="9.140625" style="169"/>
    <col min="10756" max="10756" width="26" style="169" bestFit="1" customWidth="1"/>
    <col min="10757" max="10759" width="9.140625" style="169"/>
    <col min="10760" max="10763" width="5.140625" style="169" customWidth="1"/>
    <col min="10764" max="11011" width="9.140625" style="169"/>
    <col min="11012" max="11012" width="26" style="169" bestFit="1" customWidth="1"/>
    <col min="11013" max="11015" width="9.140625" style="169"/>
    <col min="11016" max="11019" width="5.140625" style="169" customWidth="1"/>
    <col min="11020" max="11267" width="9.140625" style="169"/>
    <col min="11268" max="11268" width="26" style="169" bestFit="1" customWidth="1"/>
    <col min="11269" max="11271" width="9.140625" style="169"/>
    <col min="11272" max="11275" width="5.140625" style="169" customWidth="1"/>
    <col min="11276" max="11523" width="9.140625" style="169"/>
    <col min="11524" max="11524" width="26" style="169" bestFit="1" customWidth="1"/>
    <col min="11525" max="11527" width="9.140625" style="169"/>
    <col min="11528" max="11531" width="5.140625" style="169" customWidth="1"/>
    <col min="11532" max="11779" width="9.140625" style="169"/>
    <col min="11780" max="11780" width="26" style="169" bestFit="1" customWidth="1"/>
    <col min="11781" max="11783" width="9.140625" style="169"/>
    <col min="11784" max="11787" width="5.140625" style="169" customWidth="1"/>
    <col min="11788" max="12035" width="9.140625" style="169"/>
    <col min="12036" max="12036" width="26" style="169" bestFit="1" customWidth="1"/>
    <col min="12037" max="12039" width="9.140625" style="169"/>
    <col min="12040" max="12043" width="5.140625" style="169" customWidth="1"/>
    <col min="12044" max="12291" width="9.140625" style="169"/>
    <col min="12292" max="12292" width="26" style="169" bestFit="1" customWidth="1"/>
    <col min="12293" max="12295" width="9.140625" style="169"/>
    <col min="12296" max="12299" width="5.140625" style="169" customWidth="1"/>
    <col min="12300" max="12547" width="9.140625" style="169"/>
    <col min="12548" max="12548" width="26" style="169" bestFit="1" customWidth="1"/>
    <col min="12549" max="12551" width="9.140625" style="169"/>
    <col min="12552" max="12555" width="5.140625" style="169" customWidth="1"/>
    <col min="12556" max="12803" width="9.140625" style="169"/>
    <col min="12804" max="12804" width="26" style="169" bestFit="1" customWidth="1"/>
    <col min="12805" max="12807" width="9.140625" style="169"/>
    <col min="12808" max="12811" width="5.140625" style="169" customWidth="1"/>
    <col min="12812" max="13059" width="9.140625" style="169"/>
    <col min="13060" max="13060" width="26" style="169" bestFit="1" customWidth="1"/>
    <col min="13061" max="13063" width="9.140625" style="169"/>
    <col min="13064" max="13067" width="5.140625" style="169" customWidth="1"/>
    <col min="13068" max="13315" width="9.140625" style="169"/>
    <col min="13316" max="13316" width="26" style="169" bestFit="1" customWidth="1"/>
    <col min="13317" max="13319" width="9.140625" style="169"/>
    <col min="13320" max="13323" width="5.140625" style="169" customWidth="1"/>
    <col min="13324" max="13571" width="9.140625" style="169"/>
    <col min="13572" max="13572" width="26" style="169" bestFit="1" customWidth="1"/>
    <col min="13573" max="13575" width="9.140625" style="169"/>
    <col min="13576" max="13579" width="5.140625" style="169" customWidth="1"/>
    <col min="13580" max="13827" width="9.140625" style="169"/>
    <col min="13828" max="13828" width="26" style="169" bestFit="1" customWidth="1"/>
    <col min="13829" max="13831" width="9.140625" style="169"/>
    <col min="13832" max="13835" width="5.140625" style="169" customWidth="1"/>
    <col min="13836" max="14083" width="9.140625" style="169"/>
    <col min="14084" max="14084" width="26" style="169" bestFit="1" customWidth="1"/>
    <col min="14085" max="14087" width="9.140625" style="169"/>
    <col min="14088" max="14091" width="5.140625" style="169" customWidth="1"/>
    <col min="14092" max="14339" width="9.140625" style="169"/>
    <col min="14340" max="14340" width="26" style="169" bestFit="1" customWidth="1"/>
    <col min="14341" max="14343" width="9.140625" style="169"/>
    <col min="14344" max="14347" width="5.140625" style="169" customWidth="1"/>
    <col min="14348" max="14595" width="9.140625" style="169"/>
    <col min="14596" max="14596" width="26" style="169" bestFit="1" customWidth="1"/>
    <col min="14597" max="14599" width="9.140625" style="169"/>
    <col min="14600" max="14603" width="5.140625" style="169" customWidth="1"/>
    <col min="14604" max="14851" width="9.140625" style="169"/>
    <col min="14852" max="14852" width="26" style="169" bestFit="1" customWidth="1"/>
    <col min="14853" max="14855" width="9.140625" style="169"/>
    <col min="14856" max="14859" width="5.140625" style="169" customWidth="1"/>
    <col min="14860" max="15107" width="9.140625" style="169"/>
    <col min="15108" max="15108" width="26" style="169" bestFit="1" customWidth="1"/>
    <col min="15109" max="15111" width="9.140625" style="169"/>
    <col min="15112" max="15115" width="5.140625" style="169" customWidth="1"/>
    <col min="15116" max="15363" width="9.140625" style="169"/>
    <col min="15364" max="15364" width="26" style="169" bestFit="1" customWidth="1"/>
    <col min="15365" max="15367" width="9.140625" style="169"/>
    <col min="15368" max="15371" width="5.140625" style="169" customWidth="1"/>
    <col min="15372" max="15619" width="9.140625" style="169"/>
    <col min="15620" max="15620" width="26" style="169" bestFit="1" customWidth="1"/>
    <col min="15621" max="15623" width="9.140625" style="169"/>
    <col min="15624" max="15627" width="5.140625" style="169" customWidth="1"/>
    <col min="15628" max="15875" width="9.140625" style="169"/>
    <col min="15876" max="15876" width="26" style="169" bestFit="1" customWidth="1"/>
    <col min="15877" max="15879" width="9.140625" style="169"/>
    <col min="15880" max="15883" width="5.140625" style="169" customWidth="1"/>
    <col min="15884" max="16131" width="9.140625" style="169"/>
    <col min="16132" max="16132" width="26" style="169" bestFit="1" customWidth="1"/>
    <col min="16133" max="16135" width="9.140625" style="169"/>
    <col min="16136" max="16139" width="5.140625" style="169" customWidth="1"/>
    <col min="16140" max="16384" width="9.140625" style="169"/>
  </cols>
  <sheetData>
    <row r="1" spans="1:14" s="141" customFormat="1" ht="24" customHeight="1">
      <c r="A1" s="283" t="s">
        <v>11</v>
      </c>
      <c r="B1" s="283"/>
      <c r="C1" s="283"/>
      <c r="D1" s="284" t="s">
        <v>65</v>
      </c>
      <c r="E1" s="284"/>
      <c r="F1" s="284"/>
      <c r="G1" s="284"/>
      <c r="H1" s="284"/>
      <c r="I1" s="284"/>
      <c r="J1" s="284"/>
      <c r="K1" s="284"/>
      <c r="L1" s="140"/>
      <c r="M1" s="140"/>
      <c r="N1" s="140"/>
    </row>
    <row r="2" spans="1:14" s="141" customFormat="1" ht="22.5" customHeight="1">
      <c r="A2" s="283" t="s">
        <v>66</v>
      </c>
      <c r="B2" s="283"/>
      <c r="C2" s="283"/>
      <c r="D2" s="284" t="s">
        <v>67</v>
      </c>
      <c r="E2" s="284"/>
      <c r="F2" s="284"/>
      <c r="G2" s="284"/>
      <c r="H2" s="284"/>
      <c r="I2" s="284"/>
      <c r="J2" s="284"/>
      <c r="K2" s="284"/>
      <c r="L2" s="140"/>
      <c r="M2" s="140"/>
      <c r="N2" s="140"/>
    </row>
    <row r="3" spans="1:14" s="141" customFormat="1" ht="21.75" customHeight="1">
      <c r="A3" s="142"/>
      <c r="B3" s="143"/>
      <c r="C3" s="144"/>
      <c r="D3" s="285" t="s">
        <v>68</v>
      </c>
      <c r="E3" s="285"/>
      <c r="F3" s="285"/>
      <c r="G3" s="285"/>
      <c r="H3" s="285"/>
      <c r="I3" s="285"/>
      <c r="J3" s="285"/>
      <c r="K3" s="285"/>
      <c r="L3" s="140"/>
      <c r="M3" s="140"/>
      <c r="N3" s="140"/>
    </row>
    <row r="4" spans="1:14" s="145" customFormat="1" ht="39" customHeight="1">
      <c r="A4" s="286" t="s">
        <v>69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M4" s="145" t="s">
        <v>70</v>
      </c>
    </row>
    <row r="5" spans="1:14" s="145" customFormat="1" ht="24.75" customHeight="1">
      <c r="A5" s="282" t="s">
        <v>71</v>
      </c>
      <c r="B5" s="282" t="s">
        <v>72</v>
      </c>
      <c r="C5" s="282"/>
      <c r="D5" s="287" t="s">
        <v>73</v>
      </c>
      <c r="E5" s="287" t="s">
        <v>74</v>
      </c>
      <c r="F5" s="282" t="s">
        <v>75</v>
      </c>
      <c r="G5" s="282"/>
      <c r="H5" s="282" t="s">
        <v>76</v>
      </c>
      <c r="I5" s="282"/>
      <c r="J5" s="282"/>
      <c r="K5" s="282"/>
    </row>
    <row r="6" spans="1:14" s="145" customFormat="1" ht="31.5">
      <c r="A6" s="282"/>
      <c r="B6" s="146" t="s">
        <v>77</v>
      </c>
      <c r="C6" s="146" t="s">
        <v>78</v>
      </c>
      <c r="D6" s="287"/>
      <c r="E6" s="287"/>
      <c r="F6" s="147" t="s">
        <v>79</v>
      </c>
      <c r="G6" s="147" t="s">
        <v>80</v>
      </c>
      <c r="H6" s="148">
        <v>1</v>
      </c>
      <c r="I6" s="148">
        <v>2</v>
      </c>
      <c r="J6" s="148">
        <v>3</v>
      </c>
      <c r="K6" s="148">
        <v>4</v>
      </c>
    </row>
    <row r="7" spans="1:14" s="145" customFormat="1" ht="21" customHeight="1">
      <c r="A7" s="148" t="s">
        <v>81</v>
      </c>
      <c r="B7" s="276" t="s">
        <v>82</v>
      </c>
      <c r="C7" s="277"/>
      <c r="D7" s="278"/>
      <c r="E7" s="147">
        <f>SUM(E8:E12)</f>
        <v>15</v>
      </c>
      <c r="F7" s="149"/>
      <c r="G7" s="149"/>
      <c r="H7" s="149"/>
      <c r="I7" s="149"/>
      <c r="J7" s="149"/>
      <c r="K7" s="149"/>
    </row>
    <row r="8" spans="1:14" s="176" customFormat="1" ht="18" customHeight="1">
      <c r="A8" s="177">
        <v>1</v>
      </c>
      <c r="B8" s="181" t="s">
        <v>83</v>
      </c>
      <c r="C8" s="182">
        <v>500</v>
      </c>
      <c r="D8" s="183" t="s">
        <v>58</v>
      </c>
      <c r="E8" s="177">
        <v>4</v>
      </c>
      <c r="F8" s="177">
        <v>3</v>
      </c>
      <c r="G8" s="177">
        <v>1</v>
      </c>
      <c r="H8" s="175">
        <f>E8</f>
        <v>4</v>
      </c>
      <c r="I8" s="184"/>
      <c r="J8" s="184"/>
      <c r="K8" s="184"/>
      <c r="L8" s="176">
        <v>1</v>
      </c>
      <c r="M8" s="176">
        <v>1</v>
      </c>
      <c r="N8" s="176" t="s">
        <v>145</v>
      </c>
    </row>
    <row r="9" spans="1:14" s="176" customFormat="1" ht="15.75">
      <c r="A9" s="177">
        <v>2</v>
      </c>
      <c r="B9" s="178" t="s">
        <v>84</v>
      </c>
      <c r="C9" s="179">
        <v>601</v>
      </c>
      <c r="D9" s="183" t="s">
        <v>59</v>
      </c>
      <c r="E9" s="175">
        <v>3</v>
      </c>
      <c r="F9" s="175">
        <f>E9</f>
        <v>3</v>
      </c>
      <c r="G9" s="175"/>
      <c r="H9" s="175">
        <f>E9</f>
        <v>3</v>
      </c>
      <c r="I9" s="175"/>
      <c r="J9" s="175"/>
      <c r="K9" s="175"/>
      <c r="L9" s="176">
        <v>1</v>
      </c>
      <c r="M9" s="176">
        <v>1</v>
      </c>
      <c r="N9" s="176" t="s">
        <v>145</v>
      </c>
    </row>
    <row r="10" spans="1:14" s="145" customFormat="1" ht="15.75">
      <c r="A10" s="150">
        <v>3</v>
      </c>
      <c r="B10" s="153" t="s">
        <v>84</v>
      </c>
      <c r="C10" s="154">
        <v>602</v>
      </c>
      <c r="D10" s="151" t="s">
        <v>85</v>
      </c>
      <c r="E10" s="152">
        <v>3</v>
      </c>
      <c r="F10" s="152">
        <f>E10</f>
        <v>3</v>
      </c>
      <c r="G10" s="152"/>
      <c r="H10" s="152"/>
      <c r="I10" s="152">
        <f>E10</f>
        <v>3</v>
      </c>
      <c r="J10" s="152"/>
      <c r="K10" s="152"/>
      <c r="L10" s="145">
        <v>1</v>
      </c>
    </row>
    <row r="11" spans="1:14" s="145" customFormat="1" ht="15.75">
      <c r="A11" s="150">
        <v>4</v>
      </c>
      <c r="B11" s="153" t="s">
        <v>84</v>
      </c>
      <c r="C11" s="154">
        <v>701</v>
      </c>
      <c r="D11" s="151" t="s">
        <v>62</v>
      </c>
      <c r="E11" s="152">
        <v>3</v>
      </c>
      <c r="F11" s="152">
        <v>3</v>
      </c>
      <c r="G11" s="152"/>
      <c r="H11" s="152"/>
      <c r="I11" s="152"/>
      <c r="J11" s="152">
        <v>3</v>
      </c>
      <c r="K11" s="152"/>
      <c r="L11" s="145">
        <v>1</v>
      </c>
    </row>
    <row r="12" spans="1:14" s="176" customFormat="1" ht="18" customHeight="1">
      <c r="A12" s="177">
        <v>5</v>
      </c>
      <c r="B12" s="178" t="s">
        <v>83</v>
      </c>
      <c r="C12" s="179">
        <v>600</v>
      </c>
      <c r="D12" s="180" t="s">
        <v>86</v>
      </c>
      <c r="E12" s="175">
        <v>2</v>
      </c>
      <c r="F12" s="175">
        <v>1</v>
      </c>
      <c r="G12" s="175">
        <v>1</v>
      </c>
      <c r="H12" s="175">
        <f>E12</f>
        <v>2</v>
      </c>
      <c r="I12" s="175"/>
      <c r="J12" s="175"/>
      <c r="K12" s="175"/>
      <c r="L12" s="176">
        <v>1</v>
      </c>
      <c r="M12" s="176">
        <v>1</v>
      </c>
      <c r="N12" s="176" t="s">
        <v>145</v>
      </c>
    </row>
    <row r="13" spans="1:14" s="145" customFormat="1" ht="20.25" customHeight="1">
      <c r="A13" s="148" t="s">
        <v>87</v>
      </c>
      <c r="B13" s="155" t="s">
        <v>88</v>
      </c>
      <c r="C13" s="155"/>
      <c r="D13" s="155"/>
      <c r="E13" s="148">
        <f>E14+E18</f>
        <v>16</v>
      </c>
      <c r="F13" s="148"/>
      <c r="G13" s="148"/>
      <c r="H13" s="148"/>
      <c r="I13" s="148"/>
      <c r="J13" s="148"/>
      <c r="K13" s="148"/>
    </row>
    <row r="14" spans="1:14" s="145" customFormat="1" ht="21" customHeight="1">
      <c r="A14" s="156" t="s">
        <v>89</v>
      </c>
      <c r="B14" s="272" t="s">
        <v>90</v>
      </c>
      <c r="C14" s="273"/>
      <c r="D14" s="274"/>
      <c r="E14" s="156">
        <f>SUM(E15:E17)</f>
        <v>7</v>
      </c>
      <c r="F14" s="156"/>
      <c r="G14" s="156"/>
      <c r="H14" s="156"/>
      <c r="I14" s="156"/>
      <c r="J14" s="156"/>
      <c r="K14" s="156"/>
    </row>
    <row r="15" spans="1:14" s="145" customFormat="1" ht="18" customHeight="1">
      <c r="A15" s="150">
        <v>1</v>
      </c>
      <c r="B15" s="157" t="s">
        <v>91</v>
      </c>
      <c r="C15" s="158">
        <v>602</v>
      </c>
      <c r="D15" s="159" t="s">
        <v>92</v>
      </c>
      <c r="E15" s="160">
        <v>2</v>
      </c>
      <c r="F15" s="160">
        <v>2</v>
      </c>
      <c r="G15" s="160"/>
      <c r="H15" s="152">
        <v>2</v>
      </c>
      <c r="I15" s="152"/>
      <c r="J15" s="152"/>
      <c r="K15" s="152"/>
      <c r="L15" s="145">
        <v>1</v>
      </c>
    </row>
    <row r="16" spans="1:14" s="145" customFormat="1" ht="18" customHeight="1">
      <c r="A16" s="150">
        <v>2</v>
      </c>
      <c r="B16" s="157" t="s">
        <v>91</v>
      </c>
      <c r="C16" s="158">
        <v>651</v>
      </c>
      <c r="D16" s="159" t="s">
        <v>93</v>
      </c>
      <c r="E16" s="160">
        <v>2</v>
      </c>
      <c r="F16" s="160">
        <v>2</v>
      </c>
      <c r="G16" s="160"/>
      <c r="H16" s="152">
        <v>2</v>
      </c>
      <c r="I16" s="152"/>
      <c r="J16" s="152"/>
      <c r="K16" s="152"/>
      <c r="L16" s="145">
        <v>1</v>
      </c>
    </row>
    <row r="17" spans="1:14" s="176" customFormat="1" ht="18" customHeight="1">
      <c r="A17" s="177">
        <v>3</v>
      </c>
      <c r="B17" s="178" t="s">
        <v>94</v>
      </c>
      <c r="C17" s="179">
        <v>601</v>
      </c>
      <c r="D17" s="186" t="s">
        <v>95</v>
      </c>
      <c r="E17" s="170">
        <v>3</v>
      </c>
      <c r="F17" s="170">
        <v>2</v>
      </c>
      <c r="G17" s="170">
        <v>1</v>
      </c>
      <c r="H17" s="175"/>
      <c r="I17" s="175">
        <v>3</v>
      </c>
      <c r="J17" s="175"/>
      <c r="K17" s="175"/>
      <c r="L17" s="176">
        <v>1</v>
      </c>
      <c r="M17" s="176">
        <v>1</v>
      </c>
      <c r="N17" s="176" t="s">
        <v>145</v>
      </c>
    </row>
    <row r="18" spans="1:14" s="145" customFormat="1" ht="21" customHeight="1">
      <c r="A18" s="156" t="s">
        <v>96</v>
      </c>
      <c r="B18" s="272" t="s">
        <v>97</v>
      </c>
      <c r="C18" s="273"/>
      <c r="D18" s="274"/>
      <c r="E18" s="156">
        <f>SUM(E19:E22)</f>
        <v>9</v>
      </c>
      <c r="F18" s="152"/>
      <c r="G18" s="156"/>
      <c r="H18" s="156"/>
      <c r="I18" s="156"/>
      <c r="J18" s="156"/>
      <c r="K18" s="156"/>
    </row>
    <row r="19" spans="1:14" s="145" customFormat="1" ht="18" customHeight="1">
      <c r="A19" s="152">
        <v>1</v>
      </c>
      <c r="B19" s="161"/>
      <c r="C19" s="154"/>
      <c r="D19" s="161" t="s">
        <v>98</v>
      </c>
      <c r="E19" s="152">
        <v>3</v>
      </c>
      <c r="F19" s="152">
        <v>2</v>
      </c>
      <c r="G19" s="152">
        <v>1</v>
      </c>
      <c r="H19" s="152">
        <v>3</v>
      </c>
      <c r="I19" s="152"/>
      <c r="J19" s="152"/>
      <c r="K19" s="152"/>
      <c r="L19" s="145">
        <v>1</v>
      </c>
    </row>
    <row r="20" spans="1:14" s="145" customFormat="1" ht="18" customHeight="1">
      <c r="A20" s="152">
        <v>2</v>
      </c>
      <c r="B20" s="161"/>
      <c r="C20" s="154"/>
      <c r="D20" s="161" t="s">
        <v>99</v>
      </c>
      <c r="E20" s="152">
        <v>2</v>
      </c>
      <c r="F20" s="152">
        <v>2</v>
      </c>
      <c r="G20" s="152"/>
      <c r="H20" s="152"/>
      <c r="I20" s="152">
        <v>2</v>
      </c>
      <c r="J20" s="152"/>
      <c r="K20" s="152"/>
      <c r="L20" s="145">
        <v>1</v>
      </c>
    </row>
    <row r="21" spans="1:14" s="145" customFormat="1" ht="18" customHeight="1">
      <c r="A21" s="152">
        <v>3</v>
      </c>
      <c r="B21" s="161"/>
      <c r="C21" s="154"/>
      <c r="D21" s="161" t="s">
        <v>100</v>
      </c>
      <c r="E21" s="152">
        <v>2</v>
      </c>
      <c r="F21" s="152">
        <v>2</v>
      </c>
      <c r="G21" s="152"/>
      <c r="H21" s="152">
        <v>2</v>
      </c>
      <c r="I21" s="152"/>
      <c r="J21" s="152"/>
      <c r="K21" s="152"/>
      <c r="L21" s="145">
        <v>1</v>
      </c>
    </row>
    <row r="22" spans="1:14" s="145" customFormat="1" ht="18" customHeight="1">
      <c r="A22" s="152">
        <v>4</v>
      </c>
      <c r="B22" s="161"/>
      <c r="C22" s="154"/>
      <c r="D22" s="161" t="s">
        <v>101</v>
      </c>
      <c r="E22" s="152">
        <v>2</v>
      </c>
      <c r="F22" s="152">
        <v>2</v>
      </c>
      <c r="G22" s="152"/>
      <c r="H22" s="152"/>
      <c r="I22" s="152">
        <v>2</v>
      </c>
      <c r="J22" s="152"/>
      <c r="K22" s="152"/>
      <c r="L22" s="145">
        <v>1</v>
      </c>
    </row>
    <row r="23" spans="1:14" s="145" customFormat="1" ht="22.5" customHeight="1">
      <c r="A23" s="148" t="s">
        <v>102</v>
      </c>
      <c r="B23" s="155" t="s">
        <v>103</v>
      </c>
      <c r="C23" s="155"/>
      <c r="D23" s="155"/>
      <c r="E23" s="148">
        <f>E24+E29</f>
        <v>19</v>
      </c>
      <c r="F23" s="148"/>
      <c r="G23" s="148"/>
      <c r="H23" s="148"/>
      <c r="I23" s="148"/>
      <c r="J23" s="148"/>
      <c r="K23" s="148"/>
    </row>
    <row r="24" spans="1:14" s="145" customFormat="1" ht="20.25" customHeight="1">
      <c r="A24" s="156" t="s">
        <v>89</v>
      </c>
      <c r="B24" s="272" t="s">
        <v>90</v>
      </c>
      <c r="C24" s="273"/>
      <c r="D24" s="274"/>
      <c r="E24" s="156">
        <f>SUM(E25:E28)</f>
        <v>11</v>
      </c>
      <c r="F24" s="156"/>
      <c r="G24" s="156"/>
      <c r="H24" s="156"/>
      <c r="I24" s="156"/>
      <c r="J24" s="156"/>
      <c r="K24" s="156"/>
    </row>
    <row r="25" spans="1:14" s="145" customFormat="1" ht="18" customHeight="1">
      <c r="A25" s="162">
        <v>1</v>
      </c>
      <c r="B25" s="157" t="s">
        <v>94</v>
      </c>
      <c r="C25" s="158">
        <v>606</v>
      </c>
      <c r="D25" s="163" t="s">
        <v>104</v>
      </c>
      <c r="E25" s="160">
        <v>3</v>
      </c>
      <c r="F25" s="160">
        <v>2</v>
      </c>
      <c r="G25" s="160">
        <v>1</v>
      </c>
      <c r="H25" s="164"/>
      <c r="I25" s="152"/>
      <c r="J25" s="152">
        <f>E25</f>
        <v>3</v>
      </c>
      <c r="K25" s="152"/>
      <c r="L25" s="145">
        <v>1</v>
      </c>
    </row>
    <row r="26" spans="1:14" s="176" customFormat="1" ht="18" customHeight="1">
      <c r="A26" s="185">
        <v>2</v>
      </c>
      <c r="B26" s="171" t="s">
        <v>94</v>
      </c>
      <c r="C26" s="172">
        <v>603</v>
      </c>
      <c r="D26" s="173" t="s">
        <v>105</v>
      </c>
      <c r="E26" s="170">
        <v>3</v>
      </c>
      <c r="F26" s="170">
        <v>2</v>
      </c>
      <c r="G26" s="170">
        <v>1</v>
      </c>
      <c r="H26" s="174"/>
      <c r="I26" s="175">
        <v>3</v>
      </c>
      <c r="J26" s="175"/>
      <c r="K26" s="175"/>
      <c r="L26" s="176">
        <v>1</v>
      </c>
      <c r="M26" s="176">
        <v>1</v>
      </c>
      <c r="N26" s="176" t="s">
        <v>145</v>
      </c>
    </row>
    <row r="27" spans="1:14" s="145" customFormat="1" ht="18" customHeight="1">
      <c r="A27" s="162">
        <v>3</v>
      </c>
      <c r="B27" s="157" t="s">
        <v>106</v>
      </c>
      <c r="C27" s="158">
        <v>624</v>
      </c>
      <c r="D27" s="163" t="s">
        <v>107</v>
      </c>
      <c r="E27" s="160">
        <v>3</v>
      </c>
      <c r="F27" s="160">
        <v>2</v>
      </c>
      <c r="G27" s="160">
        <v>1</v>
      </c>
      <c r="H27" s="164"/>
      <c r="I27" s="152"/>
      <c r="J27" s="152">
        <v>3</v>
      </c>
      <c r="K27" s="152"/>
      <c r="L27" s="145">
        <v>1</v>
      </c>
    </row>
    <row r="28" spans="1:14" s="145" customFormat="1" ht="18" customHeight="1">
      <c r="A28" s="162">
        <v>4</v>
      </c>
      <c r="B28" s="157" t="s">
        <v>94</v>
      </c>
      <c r="C28" s="158">
        <v>607</v>
      </c>
      <c r="D28" s="163" t="s">
        <v>108</v>
      </c>
      <c r="E28" s="160">
        <v>2</v>
      </c>
      <c r="F28" s="160">
        <v>2</v>
      </c>
      <c r="G28" s="160"/>
      <c r="H28" s="164"/>
      <c r="I28" s="152"/>
      <c r="J28" s="152">
        <f>E28</f>
        <v>2</v>
      </c>
      <c r="K28" s="152"/>
      <c r="L28" s="145">
        <v>1</v>
      </c>
    </row>
    <row r="29" spans="1:14" s="145" customFormat="1" ht="21" customHeight="1">
      <c r="A29" s="156" t="s">
        <v>96</v>
      </c>
      <c r="B29" s="272" t="s">
        <v>97</v>
      </c>
      <c r="C29" s="273"/>
      <c r="D29" s="274"/>
      <c r="E29" s="156">
        <f>SUM(E30:E33)</f>
        <v>8</v>
      </c>
      <c r="F29" s="156"/>
      <c r="G29" s="156"/>
      <c r="H29" s="156"/>
      <c r="I29" s="156"/>
      <c r="J29" s="156"/>
      <c r="K29" s="156"/>
    </row>
    <row r="30" spans="1:14" s="145" customFormat="1" ht="18" customHeight="1">
      <c r="A30" s="152">
        <v>1</v>
      </c>
      <c r="B30" s="161"/>
      <c r="C30" s="154"/>
      <c r="D30" s="161" t="s">
        <v>98</v>
      </c>
      <c r="E30" s="152">
        <v>2</v>
      </c>
      <c r="F30" s="152">
        <v>2</v>
      </c>
      <c r="G30" s="152"/>
      <c r="H30" s="152"/>
      <c r="I30" s="152">
        <v>2</v>
      </c>
      <c r="J30" s="152"/>
      <c r="K30" s="152"/>
      <c r="L30" s="145">
        <v>1</v>
      </c>
    </row>
    <row r="31" spans="1:14" s="145" customFormat="1" ht="18" customHeight="1">
      <c r="A31" s="152">
        <v>2</v>
      </c>
      <c r="B31" s="161"/>
      <c r="C31" s="154"/>
      <c r="D31" s="161" t="s">
        <v>99</v>
      </c>
      <c r="E31" s="152">
        <v>2</v>
      </c>
      <c r="F31" s="152">
        <v>2</v>
      </c>
      <c r="G31" s="152"/>
      <c r="H31" s="152"/>
      <c r="I31" s="152">
        <v>2</v>
      </c>
      <c r="J31" s="152"/>
      <c r="K31" s="152"/>
      <c r="L31" s="145">
        <v>1</v>
      </c>
    </row>
    <row r="32" spans="1:14" s="145" customFormat="1" ht="18" customHeight="1">
      <c r="A32" s="152">
        <v>3</v>
      </c>
      <c r="B32" s="161"/>
      <c r="C32" s="154"/>
      <c r="D32" s="161" t="s">
        <v>100</v>
      </c>
      <c r="E32" s="152">
        <v>2</v>
      </c>
      <c r="F32" s="152">
        <v>2</v>
      </c>
      <c r="G32" s="152"/>
      <c r="H32" s="152"/>
      <c r="I32" s="152"/>
      <c r="J32" s="152">
        <v>2</v>
      </c>
      <c r="K32" s="152"/>
      <c r="L32" s="145">
        <v>1</v>
      </c>
    </row>
    <row r="33" spans="1:14" s="145" customFormat="1" ht="18" customHeight="1">
      <c r="A33" s="152">
        <v>4</v>
      </c>
      <c r="B33" s="161"/>
      <c r="C33" s="154"/>
      <c r="D33" s="161" t="s">
        <v>101</v>
      </c>
      <c r="E33" s="152">
        <v>2</v>
      </c>
      <c r="F33" s="152">
        <v>2</v>
      </c>
      <c r="G33" s="152"/>
      <c r="H33" s="152"/>
      <c r="I33" s="152"/>
      <c r="J33" s="152">
        <v>2</v>
      </c>
      <c r="K33" s="152"/>
      <c r="L33" s="145">
        <v>1</v>
      </c>
    </row>
    <row r="34" spans="1:14" s="145" customFormat="1" ht="20.25" customHeight="1">
      <c r="A34" s="148" t="s">
        <v>109</v>
      </c>
      <c r="B34" s="155" t="s">
        <v>8</v>
      </c>
      <c r="C34" s="155"/>
      <c r="D34" s="155"/>
      <c r="E34" s="148">
        <v>10</v>
      </c>
      <c r="F34" s="148"/>
      <c r="G34" s="148">
        <f>E34</f>
        <v>10</v>
      </c>
      <c r="H34" s="148"/>
      <c r="I34" s="148"/>
      <c r="J34" s="148"/>
      <c r="K34" s="148">
        <f>E34</f>
        <v>10</v>
      </c>
      <c r="L34" s="145">
        <v>1</v>
      </c>
    </row>
    <row r="35" spans="1:14" s="145" customFormat="1" ht="20.25" customHeight="1">
      <c r="A35" s="279" t="s">
        <v>110</v>
      </c>
      <c r="B35" s="280"/>
      <c r="C35" s="280"/>
      <c r="D35" s="281"/>
      <c r="E35" s="148">
        <f>E34+E23+E13+E7</f>
        <v>60</v>
      </c>
      <c r="F35" s="148"/>
      <c r="G35" s="148"/>
      <c r="H35" s="148">
        <f>SUM(H7:H34)</f>
        <v>18</v>
      </c>
      <c r="I35" s="148">
        <f>SUM(I7:I34)</f>
        <v>17</v>
      </c>
      <c r="J35" s="148">
        <f>SUM(J7:J34)</f>
        <v>15</v>
      </c>
      <c r="K35" s="148">
        <f>SUM(K7:K34)</f>
        <v>10</v>
      </c>
    </row>
    <row r="36" spans="1:14" s="145" customFormat="1" ht="20.25" customHeight="1">
      <c r="A36" s="270" t="s">
        <v>111</v>
      </c>
      <c r="B36" s="271"/>
      <c r="C36" s="271"/>
      <c r="D36" s="271"/>
      <c r="E36" s="165"/>
      <c r="F36" s="165"/>
      <c r="G36" s="165"/>
      <c r="H36" s="165"/>
      <c r="I36" s="165"/>
      <c r="J36" s="165"/>
      <c r="K36" s="166"/>
    </row>
    <row r="37" spans="1:14" s="145" customFormat="1" ht="18" customHeight="1">
      <c r="A37" s="156" t="s">
        <v>89</v>
      </c>
      <c r="B37" s="272" t="s">
        <v>112</v>
      </c>
      <c r="C37" s="273"/>
      <c r="D37" s="274"/>
      <c r="E37" s="156"/>
      <c r="F37" s="152"/>
      <c r="G37" s="156"/>
      <c r="H37" s="156"/>
      <c r="I37" s="156"/>
      <c r="J37" s="156"/>
      <c r="K37" s="156"/>
    </row>
    <row r="38" spans="1:14" s="145" customFormat="1" ht="18" customHeight="1">
      <c r="A38" s="160">
        <v>1</v>
      </c>
      <c r="B38" s="157" t="s">
        <v>113</v>
      </c>
      <c r="C38" s="158">
        <v>571</v>
      </c>
      <c r="D38" s="163" t="s">
        <v>114</v>
      </c>
      <c r="E38" s="160">
        <v>2</v>
      </c>
      <c r="F38" s="160">
        <v>2</v>
      </c>
      <c r="G38" s="164"/>
      <c r="H38" s="152"/>
      <c r="I38" s="152"/>
      <c r="J38" s="152"/>
      <c r="K38" s="152"/>
    </row>
    <row r="39" spans="1:14" s="176" customFormat="1" ht="18" customHeight="1">
      <c r="A39" s="170">
        <v>2</v>
      </c>
      <c r="B39" s="171" t="s">
        <v>115</v>
      </c>
      <c r="C39" s="172">
        <v>601</v>
      </c>
      <c r="D39" s="173" t="s">
        <v>116</v>
      </c>
      <c r="E39" s="170">
        <v>3</v>
      </c>
      <c r="F39" s="170">
        <v>2</v>
      </c>
      <c r="G39" s="174">
        <v>1</v>
      </c>
      <c r="H39" s="175"/>
      <c r="I39" s="175"/>
      <c r="J39" s="175"/>
      <c r="K39" s="175"/>
      <c r="M39" s="176">
        <v>1</v>
      </c>
      <c r="N39" s="176" t="s">
        <v>145</v>
      </c>
    </row>
    <row r="40" spans="1:14" s="145" customFormat="1" ht="18" customHeight="1">
      <c r="A40" s="160">
        <v>3</v>
      </c>
      <c r="B40" s="157" t="s">
        <v>117</v>
      </c>
      <c r="C40" s="158">
        <v>612</v>
      </c>
      <c r="D40" s="163" t="s">
        <v>118</v>
      </c>
      <c r="E40" s="160">
        <v>2</v>
      </c>
      <c r="F40" s="160">
        <v>2</v>
      </c>
      <c r="G40" s="164"/>
      <c r="H40" s="152"/>
      <c r="I40" s="152"/>
      <c r="J40" s="152"/>
      <c r="K40" s="152"/>
    </row>
    <row r="41" spans="1:14" s="145" customFormat="1" ht="18" customHeight="1">
      <c r="A41" s="160">
        <v>4</v>
      </c>
      <c r="B41" s="157" t="s">
        <v>119</v>
      </c>
      <c r="C41" s="158">
        <v>601</v>
      </c>
      <c r="D41" s="163" t="s">
        <v>120</v>
      </c>
      <c r="E41" s="160">
        <v>2</v>
      </c>
      <c r="F41" s="160">
        <v>2</v>
      </c>
      <c r="G41" s="164"/>
      <c r="H41" s="152"/>
      <c r="I41" s="152"/>
      <c r="J41" s="152"/>
      <c r="K41" s="152"/>
    </row>
    <row r="42" spans="1:14" s="176" customFormat="1" ht="18" customHeight="1">
      <c r="A42" s="170">
        <v>5</v>
      </c>
      <c r="B42" s="171" t="s">
        <v>91</v>
      </c>
      <c r="C42" s="172">
        <v>614</v>
      </c>
      <c r="D42" s="173" t="s">
        <v>121</v>
      </c>
      <c r="E42" s="170">
        <v>2</v>
      </c>
      <c r="F42" s="170">
        <v>2</v>
      </c>
      <c r="G42" s="174"/>
      <c r="H42" s="175"/>
      <c r="I42" s="175"/>
      <c r="J42" s="175"/>
      <c r="K42" s="175"/>
      <c r="M42" s="176">
        <v>1</v>
      </c>
      <c r="N42" s="176" t="s">
        <v>145</v>
      </c>
    </row>
    <row r="43" spans="1:14" s="145" customFormat="1" ht="18" customHeight="1">
      <c r="A43" s="160">
        <v>6</v>
      </c>
      <c r="B43" s="157" t="s">
        <v>115</v>
      </c>
      <c r="C43" s="158">
        <v>615</v>
      </c>
      <c r="D43" s="163" t="s">
        <v>122</v>
      </c>
      <c r="E43" s="160">
        <v>2</v>
      </c>
      <c r="F43" s="160">
        <v>2</v>
      </c>
      <c r="G43" s="164"/>
      <c r="H43" s="152"/>
      <c r="I43" s="152"/>
      <c r="J43" s="152"/>
      <c r="K43" s="152"/>
    </row>
    <row r="44" spans="1:14" s="145" customFormat="1" ht="18" customHeight="1">
      <c r="A44" s="160">
        <v>7</v>
      </c>
      <c r="B44" s="157" t="s">
        <v>123</v>
      </c>
      <c r="C44" s="158">
        <v>684</v>
      </c>
      <c r="D44" s="163" t="s">
        <v>124</v>
      </c>
      <c r="E44" s="160">
        <v>2</v>
      </c>
      <c r="F44" s="160">
        <v>2</v>
      </c>
      <c r="G44" s="164"/>
      <c r="H44" s="152"/>
      <c r="I44" s="152"/>
      <c r="J44" s="152"/>
      <c r="K44" s="152"/>
    </row>
    <row r="45" spans="1:14" s="145" customFormat="1" ht="18" customHeight="1">
      <c r="A45" s="160">
        <v>8</v>
      </c>
      <c r="B45" s="157" t="s">
        <v>125</v>
      </c>
      <c r="C45" s="158">
        <v>406</v>
      </c>
      <c r="D45" s="163" t="s">
        <v>126</v>
      </c>
      <c r="E45" s="160">
        <v>3</v>
      </c>
      <c r="F45" s="160">
        <v>2</v>
      </c>
      <c r="G45" s="164">
        <v>1</v>
      </c>
      <c r="H45" s="152"/>
      <c r="I45" s="152"/>
      <c r="J45" s="152"/>
      <c r="K45" s="152"/>
    </row>
    <row r="46" spans="1:14" s="145" customFormat="1" ht="18" customHeight="1">
      <c r="A46" s="160">
        <v>9</v>
      </c>
      <c r="B46" s="157" t="s">
        <v>115</v>
      </c>
      <c r="C46" s="158">
        <v>702</v>
      </c>
      <c r="D46" s="163" t="s">
        <v>127</v>
      </c>
      <c r="E46" s="160">
        <v>2</v>
      </c>
      <c r="F46" s="160">
        <v>2</v>
      </c>
      <c r="G46" s="164"/>
      <c r="H46" s="152"/>
      <c r="I46" s="152"/>
      <c r="J46" s="152"/>
      <c r="K46" s="152"/>
    </row>
    <row r="47" spans="1:14" s="145" customFormat="1" ht="18" customHeight="1">
      <c r="A47" s="167" t="s">
        <v>96</v>
      </c>
      <c r="B47" s="168" t="s">
        <v>128</v>
      </c>
      <c r="C47" s="168"/>
      <c r="D47" s="168"/>
      <c r="E47" s="167"/>
      <c r="F47" s="167"/>
      <c r="G47" s="156"/>
      <c r="H47" s="156"/>
      <c r="I47" s="156"/>
      <c r="J47" s="156"/>
      <c r="K47" s="156"/>
    </row>
    <row r="48" spans="1:14" s="145" customFormat="1" ht="18" customHeight="1">
      <c r="A48" s="160">
        <v>1</v>
      </c>
      <c r="B48" s="157" t="s">
        <v>94</v>
      </c>
      <c r="C48" s="158">
        <v>604</v>
      </c>
      <c r="D48" s="163" t="s">
        <v>129</v>
      </c>
      <c r="E48" s="160">
        <v>2</v>
      </c>
      <c r="F48" s="160">
        <v>2</v>
      </c>
      <c r="G48" s="152"/>
      <c r="H48" s="152"/>
      <c r="I48" s="152"/>
      <c r="J48" s="152"/>
      <c r="K48" s="152"/>
    </row>
    <row r="49" spans="1:13" s="145" customFormat="1" ht="18" customHeight="1">
      <c r="A49" s="160">
        <v>2</v>
      </c>
      <c r="B49" s="157" t="s">
        <v>94</v>
      </c>
      <c r="C49" s="158">
        <v>602</v>
      </c>
      <c r="D49" s="163" t="s">
        <v>130</v>
      </c>
      <c r="E49" s="160">
        <v>2</v>
      </c>
      <c r="F49" s="160">
        <v>2</v>
      </c>
      <c r="G49" s="152"/>
      <c r="H49" s="152"/>
      <c r="I49" s="152"/>
      <c r="J49" s="152"/>
      <c r="K49" s="152"/>
    </row>
    <row r="50" spans="1:13" s="145" customFormat="1" ht="18" customHeight="1">
      <c r="A50" s="160">
        <v>3</v>
      </c>
      <c r="B50" s="157" t="s">
        <v>94</v>
      </c>
      <c r="C50" s="158">
        <v>605</v>
      </c>
      <c r="D50" s="163" t="s">
        <v>131</v>
      </c>
      <c r="E50" s="160">
        <v>2</v>
      </c>
      <c r="F50" s="160">
        <v>2</v>
      </c>
      <c r="G50" s="152"/>
      <c r="H50" s="152"/>
      <c r="I50" s="152"/>
      <c r="J50" s="152"/>
      <c r="K50" s="152"/>
    </row>
    <row r="51" spans="1:13" s="145" customFormat="1" ht="18" customHeight="1">
      <c r="A51" s="160">
        <v>4</v>
      </c>
      <c r="B51" s="157" t="s">
        <v>115</v>
      </c>
      <c r="C51" s="158">
        <v>731</v>
      </c>
      <c r="D51" s="163" t="s">
        <v>132</v>
      </c>
      <c r="E51" s="160">
        <v>2</v>
      </c>
      <c r="F51" s="160">
        <v>2</v>
      </c>
      <c r="G51" s="152"/>
      <c r="H51" s="152"/>
      <c r="I51" s="152"/>
      <c r="J51" s="152"/>
      <c r="K51" s="152"/>
    </row>
    <row r="52" spans="1:13" s="145" customFormat="1" ht="18" customHeight="1">
      <c r="A52" s="160">
        <v>5</v>
      </c>
      <c r="B52" s="157" t="s">
        <v>113</v>
      </c>
      <c r="C52" s="158">
        <v>607</v>
      </c>
      <c r="D52" s="163" t="s">
        <v>133</v>
      </c>
      <c r="E52" s="160">
        <v>2</v>
      </c>
      <c r="F52" s="160">
        <v>2</v>
      </c>
      <c r="G52" s="152"/>
      <c r="H52" s="152"/>
      <c r="I52" s="152"/>
      <c r="J52" s="152"/>
      <c r="K52" s="152"/>
    </row>
    <row r="53" spans="1:13" s="145" customFormat="1" ht="18" customHeight="1">
      <c r="A53" s="160">
        <v>6</v>
      </c>
      <c r="B53" s="157" t="s">
        <v>106</v>
      </c>
      <c r="C53" s="158">
        <v>607</v>
      </c>
      <c r="D53" s="163" t="s">
        <v>134</v>
      </c>
      <c r="E53" s="160">
        <v>2</v>
      </c>
      <c r="F53" s="160">
        <v>2</v>
      </c>
      <c r="G53" s="152"/>
      <c r="H53" s="152"/>
      <c r="I53" s="152"/>
      <c r="J53" s="152"/>
      <c r="K53" s="152"/>
    </row>
    <row r="54" spans="1:13" s="145" customFormat="1" ht="18" customHeight="1">
      <c r="A54" s="160">
        <v>7</v>
      </c>
      <c r="B54" s="157" t="s">
        <v>106</v>
      </c>
      <c r="C54" s="158">
        <v>608</v>
      </c>
      <c r="D54" s="163" t="s">
        <v>135</v>
      </c>
      <c r="E54" s="160">
        <v>2</v>
      </c>
      <c r="F54" s="160">
        <v>2</v>
      </c>
      <c r="G54" s="152"/>
      <c r="H54" s="152"/>
      <c r="I54" s="152"/>
      <c r="J54" s="152"/>
      <c r="K54" s="152"/>
    </row>
    <row r="55" spans="1:13" s="145" customFormat="1" ht="18" customHeight="1">
      <c r="A55" s="160">
        <v>8</v>
      </c>
      <c r="B55" s="157" t="s">
        <v>106</v>
      </c>
      <c r="C55" s="158">
        <v>609</v>
      </c>
      <c r="D55" s="163" t="s">
        <v>136</v>
      </c>
      <c r="E55" s="160">
        <v>2</v>
      </c>
      <c r="F55" s="160">
        <v>2</v>
      </c>
      <c r="G55" s="152"/>
      <c r="H55" s="152"/>
      <c r="I55" s="152"/>
      <c r="J55" s="152"/>
      <c r="K55" s="152"/>
    </row>
    <row r="56" spans="1:13" s="145" customFormat="1" ht="18" customHeight="1">
      <c r="A56" s="160">
        <v>9</v>
      </c>
      <c r="B56" s="157" t="s">
        <v>137</v>
      </c>
      <c r="C56" s="158">
        <v>651</v>
      </c>
      <c r="D56" s="163" t="s">
        <v>138</v>
      </c>
      <c r="E56" s="160">
        <v>2</v>
      </c>
      <c r="F56" s="160">
        <v>2</v>
      </c>
      <c r="G56" s="152"/>
      <c r="H56" s="152"/>
      <c r="I56" s="152"/>
      <c r="J56" s="152"/>
      <c r="K56" s="152"/>
    </row>
    <row r="57" spans="1:13" s="145" customFormat="1" ht="18" customHeight="1">
      <c r="A57" s="160">
        <v>10</v>
      </c>
      <c r="B57" s="157" t="s">
        <v>139</v>
      </c>
      <c r="C57" s="158">
        <v>702</v>
      </c>
      <c r="D57" s="163" t="s">
        <v>140</v>
      </c>
      <c r="E57" s="160">
        <v>2</v>
      </c>
      <c r="F57" s="160">
        <v>2</v>
      </c>
      <c r="G57" s="152"/>
      <c r="H57" s="148"/>
      <c r="I57" s="148"/>
      <c r="J57" s="148"/>
      <c r="K57" s="148"/>
    </row>
    <row r="58" spans="1:13" s="145" customFormat="1" ht="18" customHeight="1">
      <c r="A58" s="160">
        <v>11</v>
      </c>
      <c r="B58" s="157" t="s">
        <v>141</v>
      </c>
      <c r="C58" s="158">
        <v>702</v>
      </c>
      <c r="D58" s="163" t="s">
        <v>142</v>
      </c>
      <c r="E58" s="160">
        <v>2</v>
      </c>
      <c r="F58" s="160">
        <v>2</v>
      </c>
      <c r="G58" s="152"/>
      <c r="H58" s="148"/>
      <c r="I58" s="148"/>
      <c r="J58" s="148"/>
      <c r="K58" s="148"/>
    </row>
    <row r="59" spans="1:13" s="141" customFormat="1" ht="16.5">
      <c r="A59" s="275" t="s">
        <v>143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</row>
    <row r="60" spans="1:13" s="141" customFormat="1" ht="16.5">
      <c r="A60" s="275" t="s">
        <v>144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141">
        <f>SUM(L8:L34)</f>
        <v>21</v>
      </c>
      <c r="M60" s="187">
        <f>SUM(M8:M58)</f>
        <v>7</v>
      </c>
    </row>
    <row r="61" spans="1:13">
      <c r="L61" s="169">
        <f>SUMIF($L$8:$L$58,1,$E$8:$E$58)</f>
        <v>60</v>
      </c>
      <c r="M61" s="188">
        <f>SUMIF($M$8:$M$58,1,$E$8:$E$58)</f>
        <v>20</v>
      </c>
    </row>
  </sheetData>
  <mergeCells count="22">
    <mergeCell ref="H5:K5"/>
    <mergeCell ref="A1:C1"/>
    <mergeCell ref="D1:K1"/>
    <mergeCell ref="A2:C2"/>
    <mergeCell ref="D2:K2"/>
    <mergeCell ref="D3:K3"/>
    <mergeCell ref="A4:K4"/>
    <mergeCell ref="A5:A6"/>
    <mergeCell ref="B5:C5"/>
    <mergeCell ref="D5:D6"/>
    <mergeCell ref="E5:E6"/>
    <mergeCell ref="F5:G5"/>
    <mergeCell ref="A36:D36"/>
    <mergeCell ref="B37:D37"/>
    <mergeCell ref="A59:K59"/>
    <mergeCell ref="A60:K60"/>
    <mergeCell ref="B7:D7"/>
    <mergeCell ref="B14:D14"/>
    <mergeCell ref="B18:D18"/>
    <mergeCell ref="B24:D24"/>
    <mergeCell ref="B29:D29"/>
    <mergeCell ref="A35:D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T37"/>
  <sheetViews>
    <sheetView tabSelected="1" workbookViewId="0">
      <pane xSplit="4" ySplit="5" topLeftCell="AW6" activePane="bottomRight" state="frozen"/>
      <selection pane="topRight" activeCell="E1" sqref="E1"/>
      <selection pane="bottomLeft" activeCell="A5" sqref="A5"/>
      <selection pane="bottomRight" activeCell="I21" sqref="I21:J21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10" customWidth="1"/>
    <col min="9" max="10" width="3.5703125" style="10" bestFit="1" customWidth="1"/>
    <col min="11" max="11" width="4.140625" style="10" customWidth="1"/>
    <col min="12" max="12" width="3.5703125" style="10" customWidth="1"/>
    <col min="13" max="14" width="3.5703125" style="10" bestFit="1" customWidth="1"/>
    <col min="15" max="15" width="4.140625" style="10" customWidth="1"/>
    <col min="16" max="16" width="3.5703125" style="10" customWidth="1"/>
    <col min="17" max="17" width="4.5703125" style="10" customWidth="1"/>
    <col min="18" max="18" width="3.5703125" style="10" bestFit="1" customWidth="1"/>
    <col min="19" max="19" width="4.140625" style="10" customWidth="1"/>
    <col min="20" max="20" width="3.5703125" style="10" customWidth="1"/>
    <col min="21" max="22" width="3.5703125" style="10" bestFit="1" customWidth="1"/>
    <col min="23" max="23" width="4.140625" style="10" customWidth="1"/>
    <col min="24" max="24" width="3.5703125" style="10" customWidth="1"/>
    <col min="25" max="26" width="3.5703125" style="10" bestFit="1" customWidth="1"/>
    <col min="27" max="27" width="4.140625" style="10" customWidth="1"/>
    <col min="28" max="28" width="3.5703125" style="10" customWidth="1"/>
    <col min="29" max="30" width="3.5703125" style="10" bestFit="1" customWidth="1"/>
    <col min="31" max="31" width="4.140625" style="10" customWidth="1"/>
    <col min="32" max="32" width="3.5703125" style="10" customWidth="1"/>
    <col min="33" max="34" width="3.5703125" style="10" bestFit="1" customWidth="1"/>
    <col min="35" max="35" width="4.140625" style="10" customWidth="1"/>
    <col min="36" max="36" width="3.5703125" style="10" customWidth="1"/>
    <col min="37" max="38" width="3.5703125" style="10" bestFit="1" customWidth="1"/>
    <col min="39" max="39" width="4.140625" style="10" customWidth="1"/>
    <col min="40" max="40" width="3.5703125" style="10" customWidth="1"/>
    <col min="41" max="42" width="3.5703125" style="10" bestFit="1" customWidth="1"/>
    <col min="43" max="43" width="4.140625" style="10" customWidth="1"/>
    <col min="44" max="44" width="3.5703125" style="10" customWidth="1"/>
    <col min="45" max="46" width="3.5703125" style="10" bestFit="1" customWidth="1"/>
    <col min="47" max="47" width="4.140625" style="10" customWidth="1"/>
    <col min="48" max="48" width="3.5703125" style="10" customWidth="1"/>
    <col min="49" max="50" width="3.5703125" style="10" bestFit="1" customWidth="1"/>
    <col min="51" max="51" width="4.140625" style="10" customWidth="1"/>
    <col min="52" max="52" width="3.5703125" style="10" customWidth="1"/>
    <col min="53" max="54" width="3.5703125" style="10" bestFit="1" customWidth="1"/>
    <col min="55" max="55" width="4.140625" style="10" customWidth="1"/>
    <col min="56" max="56" width="3.5703125" style="10" customWidth="1"/>
    <col min="57" max="58" width="3.5703125" style="10" bestFit="1" customWidth="1"/>
    <col min="59" max="59" width="4.140625" style="10" customWidth="1"/>
    <col min="60" max="60" width="3.5703125" style="10" customWidth="1"/>
    <col min="61" max="62" width="3.5703125" style="10" bestFit="1" customWidth="1"/>
    <col min="63" max="64" width="4.140625" style="10" customWidth="1"/>
    <col min="65" max="66" width="3.5703125" style="10" bestFit="1" customWidth="1"/>
    <col min="67" max="67" width="4.140625" style="10" customWidth="1"/>
    <col min="68" max="68" width="3.5703125" style="10" customWidth="1"/>
    <col min="69" max="70" width="3.5703125" style="10" bestFit="1" customWidth="1"/>
    <col min="71" max="71" width="4.140625" style="10" customWidth="1"/>
    <col min="72" max="72" width="3.5703125" style="10" customWidth="1"/>
    <col min="73" max="74" width="3.5703125" style="10" bestFit="1" customWidth="1"/>
    <col min="75" max="75" width="4.140625" style="10" customWidth="1"/>
    <col min="76" max="76" width="3.5703125" style="10" customWidth="1"/>
    <col min="77" max="78" width="3.5703125" style="10" bestFit="1" customWidth="1"/>
    <col min="79" max="79" width="4.140625" style="10" customWidth="1"/>
    <col min="80" max="80" width="3.5703125" style="10" customWidth="1"/>
    <col min="81" max="82" width="3.5703125" style="10" bestFit="1" customWidth="1"/>
    <col min="83" max="83" width="4.140625" style="10" customWidth="1"/>
    <col min="84" max="84" width="3.5703125" style="10" customWidth="1"/>
    <col min="85" max="86" width="3.5703125" style="10" bestFit="1" customWidth="1"/>
    <col min="87" max="87" width="4.140625" style="10" customWidth="1"/>
    <col min="88" max="88" width="3.5703125" style="10" customWidth="1"/>
    <col min="89" max="89" width="4.28515625" style="10" customWidth="1"/>
    <col min="90" max="90" width="3.5703125" style="10" bestFit="1" customWidth="1"/>
    <col min="91" max="91" width="4.140625" style="10" customWidth="1"/>
    <col min="92" max="92" width="6.42578125" style="10" bestFit="1" customWidth="1"/>
    <col min="93" max="93" width="7.28515625" style="249" customWidth="1"/>
    <col min="94" max="94" width="13" style="5" customWidth="1"/>
    <col min="95" max="95" width="13" style="1" customWidth="1"/>
    <col min="96" max="96" width="7.140625" style="6" customWidth="1"/>
    <col min="97" max="97" width="7.5703125" style="6" customWidth="1"/>
    <col min="98" max="98" width="13" style="1" customWidth="1"/>
    <col min="99" max="16384" width="9.140625" style="5"/>
  </cols>
  <sheetData>
    <row r="1" spans="1:98" s="28" customFormat="1" ht="11.25">
      <c r="A1" s="26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27">
        <v>49</v>
      </c>
      <c r="AY1" s="27">
        <v>50</v>
      </c>
      <c r="AZ1" s="27">
        <v>51</v>
      </c>
      <c r="BA1" s="27">
        <v>52</v>
      </c>
      <c r="BB1" s="27">
        <v>53</v>
      </c>
      <c r="BC1" s="27">
        <v>54</v>
      </c>
      <c r="BD1" s="27">
        <v>55</v>
      </c>
      <c r="BE1" s="27">
        <v>56</v>
      </c>
      <c r="BF1" s="27">
        <v>57</v>
      </c>
      <c r="BG1" s="27">
        <v>58</v>
      </c>
      <c r="BH1" s="27">
        <v>59</v>
      </c>
      <c r="BI1" s="27">
        <v>60</v>
      </c>
      <c r="BJ1" s="27">
        <v>61</v>
      </c>
      <c r="BK1" s="27">
        <v>62</v>
      </c>
      <c r="BL1" s="27">
        <v>63</v>
      </c>
      <c r="BM1" s="27">
        <v>64</v>
      </c>
      <c r="BN1" s="27">
        <v>65</v>
      </c>
      <c r="BO1" s="27">
        <v>66</v>
      </c>
      <c r="BP1" s="27">
        <v>67</v>
      </c>
      <c r="BQ1" s="27">
        <v>68</v>
      </c>
      <c r="BR1" s="27">
        <v>69</v>
      </c>
      <c r="BS1" s="27">
        <v>70</v>
      </c>
      <c r="BT1" s="27">
        <v>71</v>
      </c>
      <c r="BU1" s="27">
        <v>72</v>
      </c>
      <c r="BV1" s="27">
        <v>73</v>
      </c>
      <c r="BW1" s="27">
        <v>74</v>
      </c>
      <c r="BX1" s="27">
        <v>75</v>
      </c>
      <c r="BY1" s="27">
        <v>76</v>
      </c>
      <c r="BZ1" s="27">
        <v>77</v>
      </c>
      <c r="CA1" s="27">
        <v>78</v>
      </c>
      <c r="CB1" s="27">
        <v>79</v>
      </c>
      <c r="CC1" s="27">
        <v>80</v>
      </c>
      <c r="CD1" s="27">
        <v>81</v>
      </c>
      <c r="CE1" s="27">
        <v>82</v>
      </c>
      <c r="CF1" s="27">
        <v>83</v>
      </c>
      <c r="CG1" s="27">
        <v>84</v>
      </c>
      <c r="CH1" s="27">
        <v>85</v>
      </c>
      <c r="CI1" s="27">
        <v>86</v>
      </c>
      <c r="CJ1" s="27">
        <v>87</v>
      </c>
      <c r="CK1" s="27">
        <v>88</v>
      </c>
      <c r="CL1" s="27">
        <v>89</v>
      </c>
      <c r="CM1" s="27">
        <v>90</v>
      </c>
      <c r="CN1" s="27">
        <v>91</v>
      </c>
      <c r="CO1" s="242">
        <v>92</v>
      </c>
      <c r="CP1" s="27">
        <v>93</v>
      </c>
      <c r="CQ1" s="27">
        <v>94</v>
      </c>
      <c r="CR1" s="27">
        <v>95</v>
      </c>
      <c r="CS1" s="27">
        <v>96</v>
      </c>
      <c r="CT1" s="27">
        <v>97</v>
      </c>
    </row>
    <row r="2" spans="1:98" s="14" customFormat="1" ht="13.5" customHeight="1">
      <c r="A2" s="12"/>
      <c r="B2" s="13"/>
      <c r="D2" s="3"/>
      <c r="E2" s="3"/>
      <c r="F2" s="15"/>
      <c r="G2" s="12"/>
      <c r="H2" s="16"/>
      <c r="I2" s="16"/>
      <c r="J2" s="16"/>
      <c r="K2" s="17">
        <f>K5</f>
        <v>3</v>
      </c>
      <c r="L2" s="16"/>
      <c r="M2" s="16"/>
      <c r="N2" s="16"/>
      <c r="O2" s="17">
        <f>O5</f>
        <v>3</v>
      </c>
      <c r="P2" s="16"/>
      <c r="Q2" s="16"/>
      <c r="R2" s="16"/>
      <c r="S2" s="17">
        <f>S5</f>
        <v>3</v>
      </c>
      <c r="T2" s="16"/>
      <c r="U2" s="16"/>
      <c r="V2" s="16"/>
      <c r="W2" s="17">
        <f>W5</f>
        <v>3</v>
      </c>
      <c r="X2" s="16"/>
      <c r="Y2" s="16"/>
      <c r="Z2" s="16"/>
      <c r="AA2" s="17">
        <f>AA5</f>
        <v>2</v>
      </c>
      <c r="AB2" s="16"/>
      <c r="AC2" s="16"/>
      <c r="AD2" s="16"/>
      <c r="AE2" s="17">
        <f>AE5</f>
        <v>3</v>
      </c>
      <c r="AF2" s="16"/>
      <c r="AG2" s="16"/>
      <c r="AH2" s="16"/>
      <c r="AI2" s="17">
        <f>AI5</f>
        <v>3</v>
      </c>
      <c r="AJ2" s="16"/>
      <c r="AK2" s="16"/>
      <c r="AL2" s="16"/>
      <c r="AM2" s="17">
        <f>AM5</f>
        <v>3</v>
      </c>
      <c r="AN2" s="16"/>
      <c r="AO2" s="16"/>
      <c r="AP2" s="16"/>
      <c r="AQ2" s="17">
        <f>AQ5</f>
        <v>2</v>
      </c>
      <c r="AR2" s="16"/>
      <c r="AS2" s="16"/>
      <c r="AT2" s="16"/>
      <c r="AU2" s="17">
        <f>AU5</f>
        <v>3</v>
      </c>
      <c r="AV2" s="16"/>
      <c r="AW2" s="16"/>
      <c r="AX2" s="16"/>
      <c r="AY2" s="17">
        <f>AY5</f>
        <v>3</v>
      </c>
      <c r="AZ2" s="16"/>
      <c r="BA2" s="16"/>
      <c r="BB2" s="16"/>
      <c r="BC2" s="17">
        <f>BC5</f>
        <v>3</v>
      </c>
      <c r="BD2" s="16"/>
      <c r="BE2" s="16"/>
      <c r="BF2" s="16"/>
      <c r="BG2" s="17">
        <f>BG5</f>
        <v>3</v>
      </c>
      <c r="BH2" s="16"/>
      <c r="BI2" s="16"/>
      <c r="BJ2" s="16"/>
      <c r="BK2" s="17">
        <f>BK5</f>
        <v>2</v>
      </c>
      <c r="BL2" s="16"/>
      <c r="BM2" s="16"/>
      <c r="BN2" s="16"/>
      <c r="BO2" s="17">
        <f>BO5</f>
        <v>2</v>
      </c>
      <c r="BP2" s="16"/>
      <c r="BQ2" s="16"/>
      <c r="BR2" s="16"/>
      <c r="BS2" s="17">
        <f>BS5</f>
        <v>3</v>
      </c>
      <c r="BT2" s="16"/>
      <c r="BU2" s="16"/>
      <c r="BV2" s="16"/>
      <c r="BW2" s="17">
        <f>BW5</f>
        <v>2</v>
      </c>
      <c r="BX2" s="16"/>
      <c r="BY2" s="16"/>
      <c r="BZ2" s="16"/>
      <c r="CA2" s="17">
        <f>CA5</f>
        <v>2</v>
      </c>
      <c r="CB2" s="16"/>
      <c r="CC2" s="16"/>
      <c r="CD2" s="16"/>
      <c r="CE2" s="17">
        <f>CE5</f>
        <v>2</v>
      </c>
      <c r="CF2" s="16"/>
      <c r="CG2" s="16"/>
      <c r="CH2" s="16"/>
      <c r="CI2" s="17">
        <f>CI5</f>
        <v>2</v>
      </c>
      <c r="CJ2" s="16"/>
      <c r="CK2" s="16"/>
      <c r="CL2" s="16"/>
      <c r="CM2" s="17">
        <f>CM5</f>
        <v>2</v>
      </c>
      <c r="CN2" s="17"/>
      <c r="CO2" s="243">
        <f>SUM(H2:CM2)</f>
        <v>54</v>
      </c>
      <c r="CQ2" s="12"/>
      <c r="CR2" s="6"/>
      <c r="CS2" s="6"/>
      <c r="CT2" s="12"/>
    </row>
    <row r="3" spans="1:98" s="20" customFormat="1" ht="13.5" hidden="1" customHeight="1">
      <c r="A3" s="18"/>
      <c r="B3" s="19"/>
      <c r="D3" s="21"/>
      <c r="E3" s="21"/>
      <c r="F3" s="22"/>
      <c r="G3" s="18"/>
      <c r="H3" s="23"/>
      <c r="I3" s="23"/>
      <c r="J3" s="23"/>
      <c r="K3" s="24">
        <v>1</v>
      </c>
      <c r="L3" s="23"/>
      <c r="M3" s="23"/>
      <c r="N3" s="23"/>
      <c r="O3" s="24">
        <v>1</v>
      </c>
      <c r="P3" s="23"/>
      <c r="Q3" s="23"/>
      <c r="R3" s="23"/>
      <c r="S3" s="24">
        <v>1</v>
      </c>
      <c r="T3" s="23"/>
      <c r="U3" s="23"/>
      <c r="V3" s="23"/>
      <c r="W3" s="24">
        <v>1</v>
      </c>
      <c r="X3" s="23"/>
      <c r="Y3" s="23"/>
      <c r="Z3" s="23"/>
      <c r="AA3" s="24">
        <v>1</v>
      </c>
      <c r="AB3" s="23"/>
      <c r="AC3" s="23"/>
      <c r="AD3" s="23"/>
      <c r="AE3" s="24">
        <v>1</v>
      </c>
      <c r="AF3" s="23"/>
      <c r="AG3" s="23"/>
      <c r="AH3" s="23"/>
      <c r="AI3" s="24">
        <v>1</v>
      </c>
      <c r="AJ3" s="23"/>
      <c r="AK3" s="23"/>
      <c r="AL3" s="23"/>
      <c r="AM3" s="24">
        <v>1</v>
      </c>
      <c r="AN3" s="23"/>
      <c r="AO3" s="23"/>
      <c r="AP3" s="23"/>
      <c r="AQ3" s="24">
        <v>1</v>
      </c>
      <c r="AR3" s="23"/>
      <c r="AS3" s="23"/>
      <c r="AT3" s="23"/>
      <c r="AU3" s="24">
        <v>1</v>
      </c>
      <c r="AV3" s="23"/>
      <c r="AW3" s="23"/>
      <c r="AX3" s="23"/>
      <c r="AY3" s="24">
        <v>1</v>
      </c>
      <c r="AZ3" s="23"/>
      <c r="BA3" s="23"/>
      <c r="BB3" s="23"/>
      <c r="BC3" s="24">
        <v>1</v>
      </c>
      <c r="BD3" s="23"/>
      <c r="BE3" s="23"/>
      <c r="BF3" s="23"/>
      <c r="BG3" s="24">
        <v>1</v>
      </c>
      <c r="BH3" s="23"/>
      <c r="BI3" s="23"/>
      <c r="BJ3" s="23"/>
      <c r="BK3" s="24">
        <v>1</v>
      </c>
      <c r="BL3" s="23"/>
      <c r="BM3" s="23"/>
      <c r="BN3" s="23"/>
      <c r="BO3" s="24">
        <v>1</v>
      </c>
      <c r="BP3" s="23"/>
      <c r="BQ3" s="23"/>
      <c r="BR3" s="23"/>
      <c r="BS3" s="24">
        <v>1</v>
      </c>
      <c r="BT3" s="23"/>
      <c r="BU3" s="23"/>
      <c r="BV3" s="23"/>
      <c r="BW3" s="24">
        <v>1</v>
      </c>
      <c r="BX3" s="23"/>
      <c r="BY3" s="23"/>
      <c r="BZ3" s="23"/>
      <c r="CA3" s="24">
        <v>1</v>
      </c>
      <c r="CB3" s="23"/>
      <c r="CC3" s="23"/>
      <c r="CD3" s="23"/>
      <c r="CE3" s="24">
        <v>1</v>
      </c>
      <c r="CF3" s="23"/>
      <c r="CG3" s="23"/>
      <c r="CH3" s="23"/>
      <c r="CI3" s="24">
        <v>1</v>
      </c>
      <c r="CJ3" s="23"/>
      <c r="CK3" s="23"/>
      <c r="CL3" s="23"/>
      <c r="CM3" s="24">
        <v>1</v>
      </c>
      <c r="CN3" s="24"/>
      <c r="CO3" s="244"/>
      <c r="CQ3" s="18"/>
      <c r="CR3" s="25"/>
      <c r="CS3" s="25"/>
      <c r="CT3" s="18"/>
    </row>
    <row r="4" spans="1:98" s="39" customFormat="1" ht="75.75" customHeight="1">
      <c r="A4" s="294" t="s">
        <v>0</v>
      </c>
      <c r="B4" s="298" t="s">
        <v>7</v>
      </c>
      <c r="C4" s="295" t="s">
        <v>1</v>
      </c>
      <c r="D4" s="292" t="s">
        <v>2</v>
      </c>
      <c r="E4" s="292" t="s">
        <v>52</v>
      </c>
      <c r="F4" s="297" t="s">
        <v>3</v>
      </c>
      <c r="G4" s="290" t="s">
        <v>19</v>
      </c>
      <c r="H4" s="110" t="s">
        <v>58</v>
      </c>
      <c r="I4" s="8"/>
      <c r="J4" s="8"/>
      <c r="K4" s="11" t="s">
        <v>159</v>
      </c>
      <c r="L4" s="110" t="s">
        <v>151</v>
      </c>
      <c r="M4" s="8"/>
      <c r="N4" s="8"/>
      <c r="O4" s="11" t="s">
        <v>60</v>
      </c>
      <c r="P4" s="110" t="s">
        <v>152</v>
      </c>
      <c r="Q4" s="8"/>
      <c r="R4" s="8"/>
      <c r="S4" s="11" t="s">
        <v>61</v>
      </c>
      <c r="T4" s="110" t="s">
        <v>153</v>
      </c>
      <c r="U4" s="8"/>
      <c r="V4" s="8"/>
      <c r="W4" s="11" t="s">
        <v>155</v>
      </c>
      <c r="X4" s="110" t="s">
        <v>63</v>
      </c>
      <c r="Y4" s="8"/>
      <c r="Z4" s="8"/>
      <c r="AA4" s="11" t="s">
        <v>64</v>
      </c>
      <c r="AB4" s="110" t="s">
        <v>120</v>
      </c>
      <c r="AC4" s="8"/>
      <c r="AD4" s="8"/>
      <c r="AE4" s="11" t="s">
        <v>160</v>
      </c>
      <c r="AF4" s="110" t="s">
        <v>161</v>
      </c>
      <c r="AG4" s="110"/>
      <c r="AH4" s="110"/>
      <c r="AI4" s="11" t="s">
        <v>162</v>
      </c>
      <c r="AJ4" s="110" t="s">
        <v>163</v>
      </c>
      <c r="AK4" s="8"/>
      <c r="AL4" s="8"/>
      <c r="AM4" s="11" t="s">
        <v>164</v>
      </c>
      <c r="AN4" s="110" t="s">
        <v>165</v>
      </c>
      <c r="AO4" s="8"/>
      <c r="AP4" s="8"/>
      <c r="AQ4" s="11" t="s">
        <v>166</v>
      </c>
      <c r="AR4" s="110" t="s">
        <v>167</v>
      </c>
      <c r="AS4" s="8"/>
      <c r="AT4" s="8"/>
      <c r="AU4" s="11" t="s">
        <v>168</v>
      </c>
      <c r="AV4" s="110" t="s">
        <v>169</v>
      </c>
      <c r="AW4" s="8"/>
      <c r="AX4" s="8"/>
      <c r="AY4" s="11" t="s">
        <v>170</v>
      </c>
      <c r="AZ4" s="110" t="s">
        <v>171</v>
      </c>
      <c r="BA4" s="8"/>
      <c r="BB4" s="8"/>
      <c r="BC4" s="11" t="s">
        <v>172</v>
      </c>
      <c r="BD4" s="110" t="s">
        <v>173</v>
      </c>
      <c r="BE4" s="8"/>
      <c r="BF4" s="8"/>
      <c r="BG4" s="11" t="s">
        <v>174</v>
      </c>
      <c r="BH4" s="238" t="s">
        <v>175</v>
      </c>
      <c r="BI4" s="121"/>
      <c r="BJ4" s="121"/>
      <c r="BK4" s="122" t="s">
        <v>176</v>
      </c>
      <c r="BL4" s="238" t="s">
        <v>177</v>
      </c>
      <c r="BM4" s="121"/>
      <c r="BN4" s="121"/>
      <c r="BO4" s="122" t="s">
        <v>178</v>
      </c>
      <c r="BP4" s="238" t="s">
        <v>179</v>
      </c>
      <c r="BQ4" s="121"/>
      <c r="BR4" s="121"/>
      <c r="BS4" s="122" t="s">
        <v>180</v>
      </c>
      <c r="BT4" s="238" t="s">
        <v>181</v>
      </c>
      <c r="BU4" s="121"/>
      <c r="BV4" s="121"/>
      <c r="BW4" s="122" t="s">
        <v>182</v>
      </c>
      <c r="BX4" s="195" t="s">
        <v>183</v>
      </c>
      <c r="BY4" s="121"/>
      <c r="BZ4" s="121"/>
      <c r="CA4" s="122" t="s">
        <v>184</v>
      </c>
      <c r="CB4" s="195" t="s">
        <v>185</v>
      </c>
      <c r="CC4" s="121"/>
      <c r="CD4" s="121"/>
      <c r="CE4" s="122" t="s">
        <v>186</v>
      </c>
      <c r="CF4" s="195" t="s">
        <v>187</v>
      </c>
      <c r="CG4" s="121"/>
      <c r="CH4" s="121"/>
      <c r="CI4" s="122" t="s">
        <v>188</v>
      </c>
      <c r="CJ4" s="195" t="s">
        <v>189</v>
      </c>
      <c r="CK4" s="121"/>
      <c r="CL4" s="121"/>
      <c r="CM4" s="122" t="s">
        <v>190</v>
      </c>
      <c r="CN4" s="71" t="s">
        <v>53</v>
      </c>
      <c r="CO4" s="245" t="s">
        <v>20</v>
      </c>
      <c r="CP4" s="37" t="s">
        <v>8</v>
      </c>
      <c r="CQ4" s="37" t="s">
        <v>37</v>
      </c>
      <c r="CR4" s="38" t="s">
        <v>9</v>
      </c>
      <c r="CS4" s="38" t="s">
        <v>10</v>
      </c>
      <c r="CT4" s="37" t="s">
        <v>40</v>
      </c>
    </row>
    <row r="5" spans="1:98" s="41" customFormat="1" ht="17.25" customHeight="1">
      <c r="A5" s="294"/>
      <c r="B5" s="299"/>
      <c r="C5" s="296"/>
      <c r="D5" s="293"/>
      <c r="E5" s="293"/>
      <c r="F5" s="297"/>
      <c r="G5" s="291"/>
      <c r="H5" s="111" t="s">
        <v>4</v>
      </c>
      <c r="I5" s="111" t="s">
        <v>5</v>
      </c>
      <c r="J5" s="111" t="s">
        <v>6</v>
      </c>
      <c r="K5" s="9">
        <v>3</v>
      </c>
      <c r="L5" s="111" t="s">
        <v>4</v>
      </c>
      <c r="M5" s="111" t="s">
        <v>5</v>
      </c>
      <c r="N5" s="111" t="s">
        <v>6</v>
      </c>
      <c r="O5" s="9">
        <v>3</v>
      </c>
      <c r="P5" s="111" t="s">
        <v>4</v>
      </c>
      <c r="Q5" s="111" t="s">
        <v>5</v>
      </c>
      <c r="R5" s="111" t="s">
        <v>6</v>
      </c>
      <c r="S5" s="9">
        <v>3</v>
      </c>
      <c r="T5" s="111" t="s">
        <v>4</v>
      </c>
      <c r="U5" s="111" t="s">
        <v>5</v>
      </c>
      <c r="V5" s="111" t="s">
        <v>6</v>
      </c>
      <c r="W5" s="9">
        <v>3</v>
      </c>
      <c r="X5" s="111" t="s">
        <v>4</v>
      </c>
      <c r="Y5" s="111" t="s">
        <v>5</v>
      </c>
      <c r="Z5" s="111" t="s">
        <v>6</v>
      </c>
      <c r="AA5" s="9">
        <v>2</v>
      </c>
      <c r="AB5" s="111" t="s">
        <v>4</v>
      </c>
      <c r="AC5" s="111" t="s">
        <v>5</v>
      </c>
      <c r="AD5" s="111" t="s">
        <v>6</v>
      </c>
      <c r="AE5" s="9">
        <v>3</v>
      </c>
      <c r="AF5" s="111" t="s">
        <v>4</v>
      </c>
      <c r="AG5" s="111" t="s">
        <v>5</v>
      </c>
      <c r="AH5" s="111" t="s">
        <v>6</v>
      </c>
      <c r="AI5" s="9">
        <v>3</v>
      </c>
      <c r="AJ5" s="111" t="s">
        <v>4</v>
      </c>
      <c r="AK5" s="111" t="s">
        <v>5</v>
      </c>
      <c r="AL5" s="111" t="s">
        <v>6</v>
      </c>
      <c r="AM5" s="9">
        <v>3</v>
      </c>
      <c r="AN5" s="111" t="s">
        <v>4</v>
      </c>
      <c r="AO5" s="111" t="s">
        <v>5</v>
      </c>
      <c r="AP5" s="111" t="s">
        <v>6</v>
      </c>
      <c r="AQ5" s="9">
        <v>2</v>
      </c>
      <c r="AR5" s="111" t="s">
        <v>4</v>
      </c>
      <c r="AS5" s="111" t="s">
        <v>5</v>
      </c>
      <c r="AT5" s="111" t="s">
        <v>6</v>
      </c>
      <c r="AU5" s="9">
        <v>3</v>
      </c>
      <c r="AV5" s="111" t="s">
        <v>4</v>
      </c>
      <c r="AW5" s="111" t="s">
        <v>5</v>
      </c>
      <c r="AX5" s="111" t="s">
        <v>6</v>
      </c>
      <c r="AY5" s="9">
        <v>3</v>
      </c>
      <c r="AZ5" s="111" t="s">
        <v>4</v>
      </c>
      <c r="BA5" s="111" t="s">
        <v>5</v>
      </c>
      <c r="BB5" s="111" t="s">
        <v>6</v>
      </c>
      <c r="BC5" s="9">
        <v>3</v>
      </c>
      <c r="BD5" s="111" t="s">
        <v>4</v>
      </c>
      <c r="BE5" s="111" t="s">
        <v>5</v>
      </c>
      <c r="BF5" s="111" t="s">
        <v>6</v>
      </c>
      <c r="BG5" s="9">
        <v>3</v>
      </c>
      <c r="BH5" s="111" t="s">
        <v>4</v>
      </c>
      <c r="BI5" s="111" t="s">
        <v>5</v>
      </c>
      <c r="BJ5" s="111" t="s">
        <v>6</v>
      </c>
      <c r="BK5" s="9">
        <v>2</v>
      </c>
      <c r="BL5" s="111" t="s">
        <v>4</v>
      </c>
      <c r="BM5" s="111" t="s">
        <v>5</v>
      </c>
      <c r="BN5" s="111" t="s">
        <v>6</v>
      </c>
      <c r="BO5" s="9">
        <v>2</v>
      </c>
      <c r="BP5" s="111" t="s">
        <v>4</v>
      </c>
      <c r="BQ5" s="111" t="s">
        <v>5</v>
      </c>
      <c r="BR5" s="111" t="s">
        <v>6</v>
      </c>
      <c r="BS5" s="9">
        <v>3</v>
      </c>
      <c r="BT5" s="111" t="s">
        <v>4</v>
      </c>
      <c r="BU5" s="111" t="s">
        <v>5</v>
      </c>
      <c r="BV5" s="111" t="s">
        <v>6</v>
      </c>
      <c r="BW5" s="9">
        <v>2</v>
      </c>
      <c r="BX5" s="111" t="s">
        <v>4</v>
      </c>
      <c r="BY5" s="111" t="s">
        <v>5</v>
      </c>
      <c r="BZ5" s="111" t="s">
        <v>6</v>
      </c>
      <c r="CA5" s="9">
        <v>2</v>
      </c>
      <c r="CB5" s="111" t="s">
        <v>4</v>
      </c>
      <c r="CC5" s="111" t="s">
        <v>5</v>
      </c>
      <c r="CD5" s="111" t="s">
        <v>6</v>
      </c>
      <c r="CE5" s="9">
        <v>2</v>
      </c>
      <c r="CF5" s="111" t="s">
        <v>4</v>
      </c>
      <c r="CG5" s="111" t="s">
        <v>5</v>
      </c>
      <c r="CH5" s="111" t="s">
        <v>6</v>
      </c>
      <c r="CI5" s="9">
        <v>2</v>
      </c>
      <c r="CJ5" s="111" t="s">
        <v>4</v>
      </c>
      <c r="CK5" s="111" t="s">
        <v>5</v>
      </c>
      <c r="CL5" s="111" t="s">
        <v>6</v>
      </c>
      <c r="CM5" s="9">
        <v>2</v>
      </c>
      <c r="CN5" s="9"/>
      <c r="CO5" s="246">
        <f>SUM(H5:CM5)</f>
        <v>54</v>
      </c>
      <c r="CP5" s="9">
        <v>8</v>
      </c>
      <c r="CQ5" s="77"/>
      <c r="CR5" s="40"/>
      <c r="CS5" s="40"/>
      <c r="CT5" s="77"/>
    </row>
    <row r="6" spans="1:98" s="232" customFormat="1" ht="18" customHeight="1">
      <c r="A6" s="224">
        <f>A5+1</f>
        <v>1</v>
      </c>
      <c r="B6" s="192">
        <v>25305206095</v>
      </c>
      <c r="C6" s="193" t="s">
        <v>191</v>
      </c>
      <c r="D6" s="240" t="s">
        <v>192</v>
      </c>
      <c r="E6" s="241" t="s">
        <v>193</v>
      </c>
      <c r="F6" s="236">
        <v>34961</v>
      </c>
      <c r="G6" s="189" t="s">
        <v>217</v>
      </c>
      <c r="H6" s="225">
        <v>7.2</v>
      </c>
      <c r="I6" s="226"/>
      <c r="J6" s="225"/>
      <c r="K6" s="227">
        <f t="shared" ref="K6:K29" si="0">IF(ISNUMBER(H6),MAX(H6:J6),H6)</f>
        <v>7.2</v>
      </c>
      <c r="L6" s="225">
        <v>8</v>
      </c>
      <c r="M6" s="226"/>
      <c r="N6" s="225"/>
      <c r="O6" s="227">
        <f t="shared" ref="O6:O29" si="1">IF(ISNUMBER(L6),MAX(L6:N6),L6)</f>
        <v>8</v>
      </c>
      <c r="P6" s="225">
        <v>8.1999999999999993</v>
      </c>
      <c r="Q6" s="226"/>
      <c r="R6" s="225"/>
      <c r="S6" s="227">
        <f t="shared" ref="S6:S29" si="2">IF(ISNUMBER(P6),MAX(P6:R6),P6)</f>
        <v>8.1999999999999993</v>
      </c>
      <c r="T6" s="225">
        <v>5.3</v>
      </c>
      <c r="U6" s="226"/>
      <c r="V6" s="225"/>
      <c r="W6" s="227">
        <f t="shared" ref="W6:W29" si="3">IF(ISNUMBER(T6),MAX(T6:V6),T6)</f>
        <v>5.3</v>
      </c>
      <c r="X6" s="225">
        <v>7.8</v>
      </c>
      <c r="Y6" s="226"/>
      <c r="Z6" s="225"/>
      <c r="AA6" s="227">
        <f t="shared" ref="AA6:AA29" si="4">MAX(X6:Z6)</f>
        <v>7.8</v>
      </c>
      <c r="AB6" s="225">
        <v>8</v>
      </c>
      <c r="AC6" s="226"/>
      <c r="AD6" s="225"/>
      <c r="AE6" s="227">
        <f t="shared" ref="AE6:AE29" si="5">MAX(AB6:AD6)</f>
        <v>8</v>
      </c>
      <c r="AF6" s="225">
        <v>7.9</v>
      </c>
      <c r="AG6" s="226"/>
      <c r="AH6" s="225"/>
      <c r="AI6" s="227">
        <f t="shared" ref="AI6:AI29" si="6">MAX(AF6:AH6)</f>
        <v>7.9</v>
      </c>
      <c r="AJ6" s="225">
        <v>7.8</v>
      </c>
      <c r="AK6" s="226"/>
      <c r="AL6" s="225"/>
      <c r="AM6" s="227">
        <f t="shared" ref="AM6:AM29" si="7">MAX(AJ6:AL6)</f>
        <v>7.8</v>
      </c>
      <c r="AN6" s="225">
        <v>8.1999999999999993</v>
      </c>
      <c r="AO6" s="226"/>
      <c r="AP6" s="225"/>
      <c r="AQ6" s="227">
        <f t="shared" ref="AQ6:AQ29" si="8">MAX(AN6:AP6)</f>
        <v>8.1999999999999993</v>
      </c>
      <c r="AR6" s="225">
        <v>7.7</v>
      </c>
      <c r="AS6" s="226"/>
      <c r="AT6" s="225"/>
      <c r="AU6" s="227">
        <f t="shared" ref="AU6:AU29" si="9">MAX(AR6:AT6)</f>
        <v>7.7</v>
      </c>
      <c r="AV6" s="225">
        <v>7.1</v>
      </c>
      <c r="AW6" s="226"/>
      <c r="AX6" s="225"/>
      <c r="AY6" s="227">
        <f t="shared" ref="AY6:AY29" si="10">MAX(AV6:AX6)</f>
        <v>7.1</v>
      </c>
      <c r="AZ6" s="225">
        <v>6.7</v>
      </c>
      <c r="BA6" s="226"/>
      <c r="BB6" s="225"/>
      <c r="BC6" s="227">
        <f t="shared" ref="BC6:BC29" si="11">MAX(AZ6:BB6)</f>
        <v>6.7</v>
      </c>
      <c r="BD6" s="225">
        <v>7</v>
      </c>
      <c r="BE6" s="226"/>
      <c r="BF6" s="225"/>
      <c r="BG6" s="227">
        <f t="shared" ref="BG6:BG29" si="12">MAX(BD6:BF6)</f>
        <v>7</v>
      </c>
      <c r="BH6" s="225">
        <v>8.1999999999999993</v>
      </c>
      <c r="BI6" s="226"/>
      <c r="BJ6" s="225"/>
      <c r="BK6" s="227">
        <f t="shared" ref="BK6:BK29" si="13">MAX(BH6:BJ6)</f>
        <v>8.1999999999999993</v>
      </c>
      <c r="BL6" s="225">
        <v>7</v>
      </c>
      <c r="BM6" s="226"/>
      <c r="BN6" s="225"/>
      <c r="BO6" s="227">
        <f t="shared" ref="BO6:BO29" si="14">MAX(BL6:BN6)</f>
        <v>7</v>
      </c>
      <c r="BP6" s="225">
        <v>8.3000000000000007</v>
      </c>
      <c r="BQ6" s="226"/>
      <c r="BR6" s="225"/>
      <c r="BS6" s="227">
        <f t="shared" ref="BS6:BS29" si="15">MAX(BP6:BR6)</f>
        <v>8.3000000000000007</v>
      </c>
      <c r="BT6" s="225">
        <v>8.1</v>
      </c>
      <c r="BU6" s="226"/>
      <c r="BV6" s="225"/>
      <c r="BW6" s="227">
        <f t="shared" ref="BW6:BW29" si="16">MAX(BT6:BV6)</f>
        <v>8.1</v>
      </c>
      <c r="BX6" s="225">
        <v>8.1999999999999993</v>
      </c>
      <c r="BY6" s="226"/>
      <c r="BZ6" s="225"/>
      <c r="CA6" s="227">
        <f t="shared" ref="CA6:CA29" si="17">MAX(BX6:BZ6)</f>
        <v>8.1999999999999993</v>
      </c>
      <c r="CB6" s="225">
        <v>8.5</v>
      </c>
      <c r="CC6" s="226"/>
      <c r="CD6" s="225"/>
      <c r="CE6" s="227">
        <f t="shared" ref="CE6:CE29" si="18">MAX(CB6:CD6)</f>
        <v>8.5</v>
      </c>
      <c r="CF6" s="225">
        <v>8.6999999999999993</v>
      </c>
      <c r="CG6" s="226"/>
      <c r="CH6" s="225"/>
      <c r="CI6" s="227">
        <f t="shared" ref="CI6:CI29" si="19">MAX(CF6:CH6)</f>
        <v>8.6999999999999993</v>
      </c>
      <c r="CJ6" s="225">
        <v>6.5</v>
      </c>
      <c r="CK6" s="226"/>
      <c r="CL6" s="225"/>
      <c r="CM6" s="227">
        <f t="shared" ref="CM6:CM29" si="20">MAX(CJ6:CL6)</f>
        <v>6.5</v>
      </c>
      <c r="CN6" s="228">
        <f t="shared" ref="CN6:CN30" si="21">SUMIF(H6:CM6,"&gt;=4",$H$2:$CM$3)</f>
        <v>54</v>
      </c>
      <c r="CO6" s="247">
        <f t="shared" ref="CO6:CO30" si="22">IF(CN6&gt;0,ROUND(SUMPRODUCT(H6:CM6,$H$2:$CM$2)/CN6,2),0)</f>
        <v>7.59</v>
      </c>
      <c r="CP6" s="229"/>
      <c r="CQ6" s="230"/>
      <c r="CR6" s="231">
        <f t="shared" ref="CR6:CR30" si="23">SUMIF(H6:CM6,"&lt;4",$H$3:$CM$3)</f>
        <v>0</v>
      </c>
      <c r="CS6" s="231">
        <f t="shared" ref="CS6:CS30" si="24">SUMIF(H6:CM6,"&lt;4",$H$5:$CM$5)</f>
        <v>0</v>
      </c>
      <c r="CT6" s="230" t="str">
        <f t="shared" ref="CT6:CT29" si="25">IF(AND(CR6=0,CP6&gt;=5,CQ6="ĐẠT"),"CNTN","HOÃN CNTN")</f>
        <v>HOÃN CNTN</v>
      </c>
    </row>
    <row r="7" spans="1:98" s="232" customFormat="1" ht="18" customHeight="1">
      <c r="A7" s="224">
        <f>A6+1</f>
        <v>2</v>
      </c>
      <c r="B7" s="192">
        <v>25305206096</v>
      </c>
      <c r="C7" s="193" t="s">
        <v>194</v>
      </c>
      <c r="D7" s="240" t="s">
        <v>195</v>
      </c>
      <c r="E7" s="241" t="s">
        <v>193</v>
      </c>
      <c r="F7" s="236">
        <v>29611</v>
      </c>
      <c r="G7" s="189" t="s">
        <v>158</v>
      </c>
      <c r="H7" s="225">
        <v>7.5</v>
      </c>
      <c r="I7" s="226"/>
      <c r="J7" s="239"/>
      <c r="K7" s="227">
        <f t="shared" si="0"/>
        <v>7.5</v>
      </c>
      <c r="L7" s="225">
        <v>7.8</v>
      </c>
      <c r="M7" s="226"/>
      <c r="N7" s="225"/>
      <c r="O7" s="227">
        <f t="shared" si="1"/>
        <v>7.8</v>
      </c>
      <c r="P7" s="225">
        <v>8.1999999999999993</v>
      </c>
      <c r="Q7" s="226"/>
      <c r="R7" s="225"/>
      <c r="S7" s="227">
        <f t="shared" si="2"/>
        <v>8.1999999999999993</v>
      </c>
      <c r="T7" s="225">
        <v>4.5</v>
      </c>
      <c r="U7" s="226"/>
      <c r="V7" s="225"/>
      <c r="W7" s="227">
        <f t="shared" si="3"/>
        <v>4.5</v>
      </c>
      <c r="X7" s="225">
        <v>7.8</v>
      </c>
      <c r="Y7" s="226"/>
      <c r="Z7" s="225"/>
      <c r="AA7" s="227">
        <f t="shared" si="4"/>
        <v>7.8</v>
      </c>
      <c r="AB7" s="225">
        <v>7.7</v>
      </c>
      <c r="AC7" s="226"/>
      <c r="AD7" s="225"/>
      <c r="AE7" s="227">
        <f t="shared" si="5"/>
        <v>7.7</v>
      </c>
      <c r="AF7" s="225">
        <v>8</v>
      </c>
      <c r="AG7" s="226"/>
      <c r="AH7" s="225"/>
      <c r="AI7" s="227">
        <f t="shared" si="6"/>
        <v>8</v>
      </c>
      <c r="AJ7" s="225">
        <v>7.8</v>
      </c>
      <c r="AK7" s="226"/>
      <c r="AL7" s="225"/>
      <c r="AM7" s="227">
        <f t="shared" si="7"/>
        <v>7.8</v>
      </c>
      <c r="AN7" s="225">
        <v>8.5</v>
      </c>
      <c r="AO7" s="226"/>
      <c r="AP7" s="225"/>
      <c r="AQ7" s="227">
        <f t="shared" si="8"/>
        <v>8.5</v>
      </c>
      <c r="AR7" s="225">
        <v>7.7</v>
      </c>
      <c r="AS7" s="226"/>
      <c r="AT7" s="225"/>
      <c r="AU7" s="227">
        <f t="shared" si="9"/>
        <v>7.7</v>
      </c>
      <c r="AV7" s="225">
        <v>6.7</v>
      </c>
      <c r="AW7" s="226"/>
      <c r="AX7" s="225"/>
      <c r="AY7" s="227">
        <f t="shared" si="10"/>
        <v>6.7</v>
      </c>
      <c r="AZ7" s="225">
        <v>7.7</v>
      </c>
      <c r="BA7" s="226"/>
      <c r="BB7" s="225"/>
      <c r="BC7" s="227">
        <f t="shared" si="11"/>
        <v>7.7</v>
      </c>
      <c r="BD7" s="225">
        <v>6.8</v>
      </c>
      <c r="BE7" s="226"/>
      <c r="BF7" s="225"/>
      <c r="BG7" s="227">
        <f t="shared" si="12"/>
        <v>6.8</v>
      </c>
      <c r="BH7" s="225">
        <v>8</v>
      </c>
      <c r="BI7" s="226"/>
      <c r="BJ7" s="225"/>
      <c r="BK7" s="227">
        <f t="shared" si="13"/>
        <v>8</v>
      </c>
      <c r="BL7" s="225">
        <v>8</v>
      </c>
      <c r="BM7" s="226"/>
      <c r="BN7" s="225"/>
      <c r="BO7" s="227">
        <f t="shared" si="14"/>
        <v>8</v>
      </c>
      <c r="BP7" s="225">
        <v>7.9</v>
      </c>
      <c r="BQ7" s="226"/>
      <c r="BR7" s="225"/>
      <c r="BS7" s="227">
        <f t="shared" si="15"/>
        <v>7.9</v>
      </c>
      <c r="BT7" s="225">
        <v>7.8</v>
      </c>
      <c r="BU7" s="226"/>
      <c r="BV7" s="225"/>
      <c r="BW7" s="227">
        <f t="shared" si="16"/>
        <v>7.8</v>
      </c>
      <c r="BX7" s="225">
        <v>8.3000000000000007</v>
      </c>
      <c r="BY7" s="226"/>
      <c r="BZ7" s="225"/>
      <c r="CA7" s="227">
        <f t="shared" si="17"/>
        <v>8.3000000000000007</v>
      </c>
      <c r="CB7" s="225">
        <v>8.5</v>
      </c>
      <c r="CC7" s="226"/>
      <c r="CD7" s="225"/>
      <c r="CE7" s="227">
        <f t="shared" si="18"/>
        <v>8.5</v>
      </c>
      <c r="CF7" s="225">
        <v>8.4</v>
      </c>
      <c r="CG7" s="226"/>
      <c r="CH7" s="225"/>
      <c r="CI7" s="227">
        <f t="shared" si="19"/>
        <v>8.4</v>
      </c>
      <c r="CJ7" s="225">
        <v>5.9</v>
      </c>
      <c r="CK7" s="226"/>
      <c r="CL7" s="225"/>
      <c r="CM7" s="227">
        <f t="shared" si="20"/>
        <v>5.9</v>
      </c>
      <c r="CN7" s="228">
        <f t="shared" si="21"/>
        <v>54</v>
      </c>
      <c r="CO7" s="247">
        <f t="shared" si="22"/>
        <v>7.54</v>
      </c>
      <c r="CP7" s="229"/>
      <c r="CQ7" s="230"/>
      <c r="CR7" s="231">
        <f t="shared" si="23"/>
        <v>0</v>
      </c>
      <c r="CS7" s="231">
        <f t="shared" si="24"/>
        <v>0</v>
      </c>
      <c r="CT7" s="230" t="str">
        <f t="shared" si="25"/>
        <v>HOÃN CNTN</v>
      </c>
    </row>
    <row r="8" spans="1:98" s="232" customFormat="1" ht="18" customHeight="1">
      <c r="A8" s="224">
        <f>A7+1</f>
        <v>3</v>
      </c>
      <c r="B8" s="192">
        <v>25305206097</v>
      </c>
      <c r="C8" s="193" t="s">
        <v>196</v>
      </c>
      <c r="D8" s="240" t="s">
        <v>197</v>
      </c>
      <c r="E8" s="241" t="s">
        <v>193</v>
      </c>
      <c r="F8" s="236">
        <v>35027</v>
      </c>
      <c r="G8" s="189" t="s">
        <v>217</v>
      </c>
      <c r="H8" s="225">
        <v>7.4</v>
      </c>
      <c r="I8" s="226"/>
      <c r="J8" s="225"/>
      <c r="K8" s="227">
        <f t="shared" si="0"/>
        <v>7.4</v>
      </c>
      <c r="L8" s="225">
        <v>8.3000000000000007</v>
      </c>
      <c r="M8" s="226"/>
      <c r="N8" s="225"/>
      <c r="O8" s="227">
        <f t="shared" si="1"/>
        <v>8.3000000000000007</v>
      </c>
      <c r="P8" s="225">
        <v>8.4</v>
      </c>
      <c r="Q8" s="226"/>
      <c r="R8" s="225"/>
      <c r="S8" s="227">
        <f t="shared" si="2"/>
        <v>8.4</v>
      </c>
      <c r="T8" s="225">
        <v>5.4</v>
      </c>
      <c r="U8" s="226"/>
      <c r="V8" s="225"/>
      <c r="W8" s="227">
        <f t="shared" si="3"/>
        <v>5.4</v>
      </c>
      <c r="X8" s="225">
        <v>7.5</v>
      </c>
      <c r="Y8" s="226"/>
      <c r="Z8" s="225"/>
      <c r="AA8" s="227">
        <f t="shared" si="4"/>
        <v>7.5</v>
      </c>
      <c r="AB8" s="225">
        <v>6.3</v>
      </c>
      <c r="AC8" s="226"/>
      <c r="AD8" s="225"/>
      <c r="AE8" s="227">
        <f t="shared" si="5"/>
        <v>6.3</v>
      </c>
      <c r="AF8" s="225">
        <v>8.3000000000000007</v>
      </c>
      <c r="AG8" s="226"/>
      <c r="AH8" s="225"/>
      <c r="AI8" s="227">
        <f t="shared" si="6"/>
        <v>8.3000000000000007</v>
      </c>
      <c r="AJ8" s="225">
        <v>8.3000000000000007</v>
      </c>
      <c r="AK8" s="226"/>
      <c r="AL8" s="225"/>
      <c r="AM8" s="227">
        <f t="shared" si="7"/>
        <v>8.3000000000000007</v>
      </c>
      <c r="AN8" s="225">
        <v>8.6999999999999993</v>
      </c>
      <c r="AO8" s="226"/>
      <c r="AP8" s="225"/>
      <c r="AQ8" s="227">
        <f t="shared" si="8"/>
        <v>8.6999999999999993</v>
      </c>
      <c r="AR8" s="225">
        <v>7.7</v>
      </c>
      <c r="AS8" s="226"/>
      <c r="AT8" s="225"/>
      <c r="AU8" s="227">
        <f t="shared" si="9"/>
        <v>7.7</v>
      </c>
      <c r="AV8" s="225">
        <v>6.8</v>
      </c>
      <c r="AW8" s="226"/>
      <c r="AX8" s="225"/>
      <c r="AY8" s="227">
        <f t="shared" si="10"/>
        <v>6.8</v>
      </c>
      <c r="AZ8" s="225">
        <v>6</v>
      </c>
      <c r="BA8" s="226"/>
      <c r="BB8" s="225"/>
      <c r="BC8" s="227">
        <f t="shared" si="11"/>
        <v>6</v>
      </c>
      <c r="BD8" s="225">
        <v>6.9</v>
      </c>
      <c r="BE8" s="226"/>
      <c r="BF8" s="225"/>
      <c r="BG8" s="227">
        <f t="shared" si="12"/>
        <v>6.9</v>
      </c>
      <c r="BH8" s="225">
        <v>8.1999999999999993</v>
      </c>
      <c r="BI8" s="226"/>
      <c r="BJ8" s="225"/>
      <c r="BK8" s="227">
        <f t="shared" si="13"/>
        <v>8.1999999999999993</v>
      </c>
      <c r="BL8" s="225">
        <v>7.5</v>
      </c>
      <c r="BM8" s="226"/>
      <c r="BN8" s="225"/>
      <c r="BO8" s="227">
        <f t="shared" si="14"/>
        <v>7.5</v>
      </c>
      <c r="BP8" s="225">
        <v>8.5</v>
      </c>
      <c r="BQ8" s="226"/>
      <c r="BR8" s="225"/>
      <c r="BS8" s="227">
        <f t="shared" si="15"/>
        <v>8.5</v>
      </c>
      <c r="BT8" s="225">
        <v>8.1</v>
      </c>
      <c r="BU8" s="226"/>
      <c r="BV8" s="225"/>
      <c r="BW8" s="227">
        <f t="shared" si="16"/>
        <v>8.1</v>
      </c>
      <c r="BX8" s="225">
        <v>8</v>
      </c>
      <c r="BY8" s="226"/>
      <c r="BZ8" s="225"/>
      <c r="CA8" s="227">
        <f t="shared" si="17"/>
        <v>8</v>
      </c>
      <c r="CB8" s="225">
        <v>8.6999999999999993</v>
      </c>
      <c r="CC8" s="226"/>
      <c r="CD8" s="225"/>
      <c r="CE8" s="227">
        <f t="shared" si="18"/>
        <v>8.6999999999999993</v>
      </c>
      <c r="CF8" s="225">
        <v>9</v>
      </c>
      <c r="CG8" s="226"/>
      <c r="CH8" s="225"/>
      <c r="CI8" s="227">
        <f t="shared" si="19"/>
        <v>9</v>
      </c>
      <c r="CJ8" s="225">
        <v>6.7</v>
      </c>
      <c r="CK8" s="226"/>
      <c r="CL8" s="225"/>
      <c r="CM8" s="227">
        <f t="shared" si="20"/>
        <v>6.7</v>
      </c>
      <c r="CN8" s="228">
        <f t="shared" si="21"/>
        <v>54</v>
      </c>
      <c r="CO8" s="247">
        <f t="shared" si="22"/>
        <v>7.59</v>
      </c>
      <c r="CP8" s="229"/>
      <c r="CQ8" s="230"/>
      <c r="CR8" s="231">
        <f t="shared" si="23"/>
        <v>0</v>
      </c>
      <c r="CS8" s="231">
        <f t="shared" si="24"/>
        <v>0</v>
      </c>
      <c r="CT8" s="230" t="str">
        <f t="shared" si="25"/>
        <v>HOÃN CNTN</v>
      </c>
    </row>
    <row r="9" spans="1:98" s="232" customFormat="1" ht="18" customHeight="1">
      <c r="A9" s="224">
        <f t="shared" ref="A9:A30" si="26">A8+1</f>
        <v>4</v>
      </c>
      <c r="B9" s="192">
        <v>25315206098</v>
      </c>
      <c r="C9" s="193" t="s">
        <v>198</v>
      </c>
      <c r="D9" s="240" t="s">
        <v>199</v>
      </c>
      <c r="E9" s="241" t="s">
        <v>200</v>
      </c>
      <c r="F9" s="236">
        <v>33424</v>
      </c>
      <c r="G9" s="189" t="s">
        <v>217</v>
      </c>
      <c r="H9" s="225">
        <v>6.9</v>
      </c>
      <c r="I9" s="226"/>
      <c r="J9" s="225"/>
      <c r="K9" s="227">
        <f t="shared" si="0"/>
        <v>6.9</v>
      </c>
      <c r="L9" s="225">
        <v>7.6</v>
      </c>
      <c r="M9" s="226"/>
      <c r="N9" s="225"/>
      <c r="O9" s="227">
        <f t="shared" si="1"/>
        <v>7.6</v>
      </c>
      <c r="P9" s="225">
        <v>7.9</v>
      </c>
      <c r="Q9" s="226"/>
      <c r="R9" s="225"/>
      <c r="S9" s="227">
        <f t="shared" si="2"/>
        <v>7.9</v>
      </c>
      <c r="T9" s="225">
        <v>4.4000000000000004</v>
      </c>
      <c r="U9" s="226"/>
      <c r="V9" s="225"/>
      <c r="W9" s="227">
        <f t="shared" si="3"/>
        <v>4.4000000000000004</v>
      </c>
      <c r="X9" s="225">
        <v>7.5</v>
      </c>
      <c r="Y9" s="226"/>
      <c r="Z9" s="225"/>
      <c r="AA9" s="227">
        <f t="shared" si="4"/>
        <v>7.5</v>
      </c>
      <c r="AB9" s="225">
        <v>7.1</v>
      </c>
      <c r="AC9" s="226"/>
      <c r="AD9" s="225"/>
      <c r="AE9" s="227">
        <f t="shared" si="5"/>
        <v>7.1</v>
      </c>
      <c r="AF9" s="225">
        <v>7.9</v>
      </c>
      <c r="AG9" s="226"/>
      <c r="AH9" s="225"/>
      <c r="AI9" s="227">
        <f t="shared" si="6"/>
        <v>7.9</v>
      </c>
      <c r="AJ9" s="225">
        <v>7.8</v>
      </c>
      <c r="AK9" s="226"/>
      <c r="AL9" s="225"/>
      <c r="AM9" s="227">
        <f t="shared" si="7"/>
        <v>7.8</v>
      </c>
      <c r="AN9" s="225">
        <v>8.1999999999999993</v>
      </c>
      <c r="AO9" s="226"/>
      <c r="AP9" s="225"/>
      <c r="AQ9" s="227">
        <f t="shared" si="8"/>
        <v>8.1999999999999993</v>
      </c>
      <c r="AR9" s="225">
        <v>7.5</v>
      </c>
      <c r="AS9" s="226"/>
      <c r="AT9" s="225"/>
      <c r="AU9" s="227">
        <f t="shared" si="9"/>
        <v>7.5</v>
      </c>
      <c r="AV9" s="225">
        <v>7.1</v>
      </c>
      <c r="AW9" s="226"/>
      <c r="AX9" s="225"/>
      <c r="AY9" s="227">
        <f t="shared" si="10"/>
        <v>7.1</v>
      </c>
      <c r="AZ9" s="225">
        <v>8</v>
      </c>
      <c r="BA9" s="226"/>
      <c r="BB9" s="225"/>
      <c r="BC9" s="227">
        <f t="shared" si="11"/>
        <v>8</v>
      </c>
      <c r="BD9" s="225">
        <v>7.6</v>
      </c>
      <c r="BE9" s="226"/>
      <c r="BF9" s="225"/>
      <c r="BG9" s="227">
        <f t="shared" si="12"/>
        <v>7.6</v>
      </c>
      <c r="BH9" s="225">
        <v>8.1999999999999993</v>
      </c>
      <c r="BI9" s="226"/>
      <c r="BJ9" s="225"/>
      <c r="BK9" s="227">
        <f t="shared" si="13"/>
        <v>8.1999999999999993</v>
      </c>
      <c r="BL9" s="225">
        <v>7.6</v>
      </c>
      <c r="BM9" s="226"/>
      <c r="BN9" s="225"/>
      <c r="BO9" s="227">
        <f t="shared" si="14"/>
        <v>7.6</v>
      </c>
      <c r="BP9" s="225">
        <v>8</v>
      </c>
      <c r="BQ9" s="226"/>
      <c r="BR9" s="225"/>
      <c r="BS9" s="227">
        <f t="shared" si="15"/>
        <v>8</v>
      </c>
      <c r="BT9" s="225">
        <v>7.9</v>
      </c>
      <c r="BU9" s="226"/>
      <c r="BV9" s="225"/>
      <c r="BW9" s="227">
        <f t="shared" si="16"/>
        <v>7.9</v>
      </c>
      <c r="BX9" s="225">
        <v>8.1</v>
      </c>
      <c r="BY9" s="226"/>
      <c r="BZ9" s="225"/>
      <c r="CA9" s="227">
        <f t="shared" si="17"/>
        <v>8.1</v>
      </c>
      <c r="CB9" s="225">
        <v>8.5</v>
      </c>
      <c r="CC9" s="226"/>
      <c r="CD9" s="225"/>
      <c r="CE9" s="227">
        <f t="shared" si="18"/>
        <v>8.5</v>
      </c>
      <c r="CF9" s="225">
        <v>8.4</v>
      </c>
      <c r="CG9" s="226"/>
      <c r="CH9" s="225"/>
      <c r="CI9" s="227">
        <f t="shared" si="19"/>
        <v>8.4</v>
      </c>
      <c r="CJ9" s="225">
        <v>5</v>
      </c>
      <c r="CK9" s="226"/>
      <c r="CL9" s="225"/>
      <c r="CM9" s="227">
        <f t="shared" si="20"/>
        <v>5</v>
      </c>
      <c r="CN9" s="228">
        <f t="shared" si="21"/>
        <v>54</v>
      </c>
      <c r="CO9" s="247">
        <f t="shared" si="22"/>
        <v>7.45</v>
      </c>
      <c r="CP9" s="229"/>
      <c r="CQ9" s="230"/>
      <c r="CR9" s="231">
        <f t="shared" si="23"/>
        <v>0</v>
      </c>
      <c r="CS9" s="231">
        <f t="shared" si="24"/>
        <v>0</v>
      </c>
      <c r="CT9" s="230" t="str">
        <f t="shared" si="25"/>
        <v>HOÃN CNTN</v>
      </c>
    </row>
    <row r="10" spans="1:98" s="232" customFormat="1" ht="18" customHeight="1">
      <c r="A10" s="224">
        <f t="shared" si="26"/>
        <v>5</v>
      </c>
      <c r="B10" s="192">
        <v>25315206099</v>
      </c>
      <c r="C10" s="193" t="s">
        <v>201</v>
      </c>
      <c r="D10" s="240" t="s">
        <v>202</v>
      </c>
      <c r="E10" s="241" t="s">
        <v>200</v>
      </c>
      <c r="F10" s="236">
        <v>34532</v>
      </c>
      <c r="G10" s="189" t="s">
        <v>217</v>
      </c>
      <c r="H10" s="225">
        <v>7.4</v>
      </c>
      <c r="I10" s="226"/>
      <c r="J10" s="225"/>
      <c r="K10" s="227">
        <f t="shared" si="0"/>
        <v>7.4</v>
      </c>
      <c r="L10" s="225">
        <v>7.8</v>
      </c>
      <c r="M10" s="226"/>
      <c r="N10" s="225"/>
      <c r="O10" s="227">
        <f t="shared" si="1"/>
        <v>7.8</v>
      </c>
      <c r="P10" s="225">
        <v>8.1999999999999993</v>
      </c>
      <c r="Q10" s="226"/>
      <c r="R10" s="225"/>
      <c r="S10" s="227">
        <f t="shared" si="2"/>
        <v>8.1999999999999993</v>
      </c>
      <c r="T10" s="225">
        <v>5.0999999999999996</v>
      </c>
      <c r="U10" s="226"/>
      <c r="V10" s="225"/>
      <c r="W10" s="227">
        <f t="shared" si="3"/>
        <v>5.0999999999999996</v>
      </c>
      <c r="X10" s="225">
        <v>7.5</v>
      </c>
      <c r="Y10" s="226"/>
      <c r="Z10" s="225"/>
      <c r="AA10" s="227">
        <f t="shared" si="4"/>
        <v>7.5</v>
      </c>
      <c r="AB10" s="225">
        <v>6</v>
      </c>
      <c r="AC10" s="226"/>
      <c r="AD10" s="225"/>
      <c r="AE10" s="227">
        <f t="shared" si="5"/>
        <v>6</v>
      </c>
      <c r="AF10" s="225">
        <v>7.7</v>
      </c>
      <c r="AG10" s="226"/>
      <c r="AH10" s="225"/>
      <c r="AI10" s="227">
        <f t="shared" si="6"/>
        <v>7.7</v>
      </c>
      <c r="AJ10" s="225">
        <v>7.8</v>
      </c>
      <c r="AK10" s="226"/>
      <c r="AL10" s="225"/>
      <c r="AM10" s="227">
        <f t="shared" si="7"/>
        <v>7.8</v>
      </c>
      <c r="AN10" s="225">
        <v>8.1999999999999993</v>
      </c>
      <c r="AO10" s="226"/>
      <c r="AP10" s="225"/>
      <c r="AQ10" s="227">
        <f t="shared" si="8"/>
        <v>8.1999999999999993</v>
      </c>
      <c r="AR10" s="225">
        <v>7.7</v>
      </c>
      <c r="AS10" s="226"/>
      <c r="AT10" s="225"/>
      <c r="AU10" s="227">
        <f t="shared" si="9"/>
        <v>7.7</v>
      </c>
      <c r="AV10" s="225">
        <v>6</v>
      </c>
      <c r="AW10" s="226"/>
      <c r="AX10" s="225"/>
      <c r="AY10" s="227">
        <f t="shared" si="10"/>
        <v>6</v>
      </c>
      <c r="AZ10" s="225">
        <v>7.3</v>
      </c>
      <c r="BA10" s="226"/>
      <c r="BB10" s="225"/>
      <c r="BC10" s="227">
        <f t="shared" si="11"/>
        <v>7.3</v>
      </c>
      <c r="BD10" s="225">
        <v>6.9</v>
      </c>
      <c r="BE10" s="226"/>
      <c r="BF10" s="225"/>
      <c r="BG10" s="227">
        <f t="shared" si="12"/>
        <v>6.9</v>
      </c>
      <c r="BH10" s="225">
        <v>8.1999999999999993</v>
      </c>
      <c r="BI10" s="226"/>
      <c r="BJ10" s="225"/>
      <c r="BK10" s="227">
        <f t="shared" si="13"/>
        <v>8.1999999999999993</v>
      </c>
      <c r="BL10" s="225">
        <v>7</v>
      </c>
      <c r="BM10" s="226"/>
      <c r="BN10" s="225"/>
      <c r="BO10" s="227">
        <f t="shared" si="14"/>
        <v>7</v>
      </c>
      <c r="BP10" s="225">
        <v>8.8000000000000007</v>
      </c>
      <c r="BQ10" s="226"/>
      <c r="BR10" s="225"/>
      <c r="BS10" s="227">
        <f t="shared" si="15"/>
        <v>8.8000000000000007</v>
      </c>
      <c r="BT10" s="225">
        <v>7.4</v>
      </c>
      <c r="BU10" s="226"/>
      <c r="BV10" s="225"/>
      <c r="BW10" s="227">
        <f t="shared" si="16"/>
        <v>7.4</v>
      </c>
      <c r="BX10" s="225">
        <v>8</v>
      </c>
      <c r="BY10" s="226"/>
      <c r="BZ10" s="225"/>
      <c r="CA10" s="227">
        <f t="shared" si="17"/>
        <v>8</v>
      </c>
      <c r="CB10" s="225">
        <v>8.1999999999999993</v>
      </c>
      <c r="CC10" s="226"/>
      <c r="CD10" s="225"/>
      <c r="CE10" s="227">
        <f t="shared" si="18"/>
        <v>8.1999999999999993</v>
      </c>
      <c r="CF10" s="225">
        <v>8.4</v>
      </c>
      <c r="CG10" s="226"/>
      <c r="CH10" s="225"/>
      <c r="CI10" s="227">
        <f t="shared" si="19"/>
        <v>8.4</v>
      </c>
      <c r="CJ10" s="225">
        <v>6.6</v>
      </c>
      <c r="CK10" s="226"/>
      <c r="CL10" s="225"/>
      <c r="CM10" s="227">
        <f t="shared" si="20"/>
        <v>6.6</v>
      </c>
      <c r="CN10" s="228">
        <f t="shared" si="21"/>
        <v>54</v>
      </c>
      <c r="CO10" s="247">
        <f t="shared" si="22"/>
        <v>7.39</v>
      </c>
      <c r="CP10" s="229"/>
      <c r="CQ10" s="230"/>
      <c r="CR10" s="231">
        <f t="shared" si="23"/>
        <v>0</v>
      </c>
      <c r="CS10" s="231">
        <f t="shared" si="24"/>
        <v>0</v>
      </c>
      <c r="CT10" s="230" t="str">
        <f t="shared" si="25"/>
        <v>HOÃN CNTN</v>
      </c>
    </row>
    <row r="11" spans="1:98" s="232" customFormat="1" ht="18" customHeight="1">
      <c r="A11" s="224">
        <f t="shared" si="26"/>
        <v>6</v>
      </c>
      <c r="B11" s="192">
        <v>25315206100</v>
      </c>
      <c r="C11" s="193" t="s">
        <v>203</v>
      </c>
      <c r="D11" s="240" t="s">
        <v>204</v>
      </c>
      <c r="E11" s="241" t="s">
        <v>200</v>
      </c>
      <c r="F11" s="236">
        <v>35023</v>
      </c>
      <c r="G11" s="189" t="s">
        <v>217</v>
      </c>
      <c r="H11" s="225">
        <v>7.8</v>
      </c>
      <c r="I11" s="226"/>
      <c r="J11" s="225"/>
      <c r="K11" s="227">
        <f t="shared" si="0"/>
        <v>7.8</v>
      </c>
      <c r="L11" s="225">
        <v>7.5</v>
      </c>
      <c r="M11" s="226"/>
      <c r="N11" s="225"/>
      <c r="O11" s="227">
        <f t="shared" si="1"/>
        <v>7.5</v>
      </c>
      <c r="P11" s="225">
        <v>7.9</v>
      </c>
      <c r="Q11" s="226"/>
      <c r="R11" s="225"/>
      <c r="S11" s="227">
        <f t="shared" si="2"/>
        <v>7.9</v>
      </c>
      <c r="T11" s="225">
        <v>5.9</v>
      </c>
      <c r="U11" s="226"/>
      <c r="V11" s="225"/>
      <c r="W11" s="227">
        <f t="shared" si="3"/>
        <v>5.9</v>
      </c>
      <c r="X11" s="225">
        <v>7.5</v>
      </c>
      <c r="Y11" s="226"/>
      <c r="Z11" s="225"/>
      <c r="AA11" s="227">
        <f t="shared" si="4"/>
        <v>7.5</v>
      </c>
      <c r="AB11" s="225">
        <v>5.4</v>
      </c>
      <c r="AC11" s="226"/>
      <c r="AD11" s="225"/>
      <c r="AE11" s="227">
        <f t="shared" si="5"/>
        <v>5.4</v>
      </c>
      <c r="AF11" s="225">
        <v>8.3000000000000007</v>
      </c>
      <c r="AG11" s="226"/>
      <c r="AH11" s="225"/>
      <c r="AI11" s="227">
        <f t="shared" si="6"/>
        <v>8.3000000000000007</v>
      </c>
      <c r="AJ11" s="225">
        <v>7.8</v>
      </c>
      <c r="AK11" s="226"/>
      <c r="AL11" s="225"/>
      <c r="AM11" s="227">
        <f t="shared" si="7"/>
        <v>7.8</v>
      </c>
      <c r="AN11" s="225">
        <v>8.5</v>
      </c>
      <c r="AO11" s="226"/>
      <c r="AP11" s="225"/>
      <c r="AQ11" s="227">
        <f t="shared" si="8"/>
        <v>8.5</v>
      </c>
      <c r="AR11" s="225">
        <v>7.5</v>
      </c>
      <c r="AS11" s="226"/>
      <c r="AT11" s="225"/>
      <c r="AU11" s="227">
        <f t="shared" si="9"/>
        <v>7.5</v>
      </c>
      <c r="AV11" s="225">
        <v>5.0999999999999996</v>
      </c>
      <c r="AW11" s="226"/>
      <c r="AX11" s="225"/>
      <c r="AY11" s="227">
        <f t="shared" si="10"/>
        <v>5.0999999999999996</v>
      </c>
      <c r="AZ11" s="225">
        <v>7.3</v>
      </c>
      <c r="BA11" s="226"/>
      <c r="BB11" s="225"/>
      <c r="BC11" s="227">
        <f t="shared" si="11"/>
        <v>7.3</v>
      </c>
      <c r="BD11" s="225">
        <v>7.1</v>
      </c>
      <c r="BE11" s="226"/>
      <c r="BF11" s="225"/>
      <c r="BG11" s="227">
        <f t="shared" si="12"/>
        <v>7.1</v>
      </c>
      <c r="BH11" s="225">
        <v>8</v>
      </c>
      <c r="BI11" s="226"/>
      <c r="BJ11" s="225"/>
      <c r="BK11" s="227">
        <f t="shared" si="13"/>
        <v>8</v>
      </c>
      <c r="BL11" s="225">
        <v>7</v>
      </c>
      <c r="BM11" s="226"/>
      <c r="BN11" s="225"/>
      <c r="BO11" s="227">
        <f t="shared" si="14"/>
        <v>7</v>
      </c>
      <c r="BP11" s="225">
        <v>8.5</v>
      </c>
      <c r="BQ11" s="226"/>
      <c r="BR11" s="225"/>
      <c r="BS11" s="227">
        <f t="shared" si="15"/>
        <v>8.5</v>
      </c>
      <c r="BT11" s="225">
        <v>7.8</v>
      </c>
      <c r="BU11" s="226"/>
      <c r="BV11" s="225"/>
      <c r="BW11" s="227">
        <f t="shared" si="16"/>
        <v>7.8</v>
      </c>
      <c r="BX11" s="225">
        <v>8</v>
      </c>
      <c r="BY11" s="226"/>
      <c r="BZ11" s="225"/>
      <c r="CA11" s="227">
        <f t="shared" si="17"/>
        <v>8</v>
      </c>
      <c r="CB11" s="225">
        <v>8.3000000000000007</v>
      </c>
      <c r="CC11" s="226"/>
      <c r="CD11" s="225"/>
      <c r="CE11" s="227">
        <f t="shared" si="18"/>
        <v>8.3000000000000007</v>
      </c>
      <c r="CF11" s="225">
        <v>8.6999999999999993</v>
      </c>
      <c r="CG11" s="226"/>
      <c r="CH11" s="225"/>
      <c r="CI11" s="227">
        <f t="shared" si="19"/>
        <v>8.6999999999999993</v>
      </c>
      <c r="CJ11" s="225">
        <v>6</v>
      </c>
      <c r="CK11" s="226"/>
      <c r="CL11" s="225"/>
      <c r="CM11" s="227">
        <f t="shared" si="20"/>
        <v>6</v>
      </c>
      <c r="CN11" s="228">
        <f t="shared" si="21"/>
        <v>54</v>
      </c>
      <c r="CO11" s="247">
        <f t="shared" si="22"/>
        <v>7.37</v>
      </c>
      <c r="CP11" s="229"/>
      <c r="CQ11" s="230"/>
      <c r="CR11" s="231">
        <f t="shared" si="23"/>
        <v>0</v>
      </c>
      <c r="CS11" s="231">
        <f t="shared" si="24"/>
        <v>0</v>
      </c>
      <c r="CT11" s="230" t="str">
        <f t="shared" si="25"/>
        <v>HOÃN CNTN</v>
      </c>
    </row>
    <row r="12" spans="1:98" s="232" customFormat="1" ht="18" customHeight="1">
      <c r="A12" s="224">
        <f t="shared" si="26"/>
        <v>7</v>
      </c>
      <c r="B12" s="192">
        <v>25305206101</v>
      </c>
      <c r="C12" s="193" t="s">
        <v>205</v>
      </c>
      <c r="D12" s="240" t="s">
        <v>206</v>
      </c>
      <c r="E12" s="241" t="s">
        <v>193</v>
      </c>
      <c r="F12" s="236">
        <v>31367</v>
      </c>
      <c r="G12" s="189" t="s">
        <v>218</v>
      </c>
      <c r="H12" s="225">
        <v>7.1</v>
      </c>
      <c r="I12" s="226"/>
      <c r="J12" s="225"/>
      <c r="K12" s="227">
        <f t="shared" si="0"/>
        <v>7.1</v>
      </c>
      <c r="L12" s="225">
        <v>7.9</v>
      </c>
      <c r="M12" s="226"/>
      <c r="N12" s="225"/>
      <c r="O12" s="227">
        <f t="shared" si="1"/>
        <v>7.9</v>
      </c>
      <c r="P12" s="225">
        <v>8.1999999999999993</v>
      </c>
      <c r="Q12" s="226"/>
      <c r="R12" s="225"/>
      <c r="S12" s="227">
        <f t="shared" si="2"/>
        <v>8.1999999999999993</v>
      </c>
      <c r="T12" s="225">
        <v>5.6</v>
      </c>
      <c r="U12" s="226"/>
      <c r="V12" s="225"/>
      <c r="W12" s="227">
        <f t="shared" si="3"/>
        <v>5.6</v>
      </c>
      <c r="X12" s="225">
        <v>7.8</v>
      </c>
      <c r="Y12" s="226"/>
      <c r="Z12" s="225"/>
      <c r="AA12" s="227">
        <f t="shared" si="4"/>
        <v>7.8</v>
      </c>
      <c r="AB12" s="225">
        <v>6.7</v>
      </c>
      <c r="AC12" s="226"/>
      <c r="AD12" s="225"/>
      <c r="AE12" s="227">
        <f t="shared" si="5"/>
        <v>6.7</v>
      </c>
      <c r="AF12" s="225">
        <v>7.9</v>
      </c>
      <c r="AG12" s="226"/>
      <c r="AH12" s="225"/>
      <c r="AI12" s="227">
        <f t="shared" si="6"/>
        <v>7.9</v>
      </c>
      <c r="AJ12" s="225">
        <v>7.2</v>
      </c>
      <c r="AK12" s="226"/>
      <c r="AL12" s="225"/>
      <c r="AM12" s="227">
        <f t="shared" si="7"/>
        <v>7.2</v>
      </c>
      <c r="AN12" s="225">
        <v>8.1999999999999993</v>
      </c>
      <c r="AO12" s="226"/>
      <c r="AP12" s="225"/>
      <c r="AQ12" s="227">
        <f t="shared" si="8"/>
        <v>8.1999999999999993</v>
      </c>
      <c r="AR12" s="225">
        <v>7.7</v>
      </c>
      <c r="AS12" s="226"/>
      <c r="AT12" s="225"/>
      <c r="AU12" s="227">
        <f t="shared" si="9"/>
        <v>7.7</v>
      </c>
      <c r="AV12" s="225">
        <v>7.1</v>
      </c>
      <c r="AW12" s="226"/>
      <c r="AX12" s="225"/>
      <c r="AY12" s="227">
        <f t="shared" si="10"/>
        <v>7.1</v>
      </c>
      <c r="AZ12" s="225">
        <v>7.2</v>
      </c>
      <c r="BA12" s="226"/>
      <c r="BB12" s="225"/>
      <c r="BC12" s="227">
        <f t="shared" si="11"/>
        <v>7.2</v>
      </c>
      <c r="BD12" s="225">
        <v>6.9</v>
      </c>
      <c r="BE12" s="226"/>
      <c r="BF12" s="225"/>
      <c r="BG12" s="227">
        <f t="shared" si="12"/>
        <v>6.9</v>
      </c>
      <c r="BH12" s="225">
        <v>6.1</v>
      </c>
      <c r="BI12" s="226"/>
      <c r="BJ12" s="225"/>
      <c r="BK12" s="227">
        <f t="shared" si="13"/>
        <v>6.1</v>
      </c>
      <c r="BL12" s="225">
        <v>7.4</v>
      </c>
      <c r="BM12" s="226"/>
      <c r="BN12" s="225"/>
      <c r="BO12" s="227">
        <f t="shared" si="14"/>
        <v>7.4</v>
      </c>
      <c r="BP12" s="225">
        <v>7.9</v>
      </c>
      <c r="BQ12" s="226"/>
      <c r="BR12" s="225"/>
      <c r="BS12" s="227">
        <f t="shared" si="15"/>
        <v>7.9</v>
      </c>
      <c r="BT12" s="225">
        <v>7.6</v>
      </c>
      <c r="BU12" s="226"/>
      <c r="BV12" s="225"/>
      <c r="BW12" s="227">
        <f t="shared" si="16"/>
        <v>7.6</v>
      </c>
      <c r="BX12" s="225">
        <v>8.4</v>
      </c>
      <c r="BY12" s="226"/>
      <c r="BZ12" s="225"/>
      <c r="CA12" s="227">
        <f t="shared" si="17"/>
        <v>8.4</v>
      </c>
      <c r="CB12" s="225">
        <v>8.1999999999999993</v>
      </c>
      <c r="CC12" s="226"/>
      <c r="CD12" s="225"/>
      <c r="CE12" s="227">
        <f t="shared" si="18"/>
        <v>8.1999999999999993</v>
      </c>
      <c r="CF12" s="225">
        <v>8.4</v>
      </c>
      <c r="CG12" s="226"/>
      <c r="CH12" s="225"/>
      <c r="CI12" s="227">
        <f t="shared" si="19"/>
        <v>8.4</v>
      </c>
      <c r="CJ12" s="225">
        <v>6.1</v>
      </c>
      <c r="CK12" s="226"/>
      <c r="CL12" s="225"/>
      <c r="CM12" s="227">
        <f t="shared" si="20"/>
        <v>6.1</v>
      </c>
      <c r="CN12" s="228">
        <f t="shared" si="21"/>
        <v>54</v>
      </c>
      <c r="CO12" s="247">
        <f t="shared" si="22"/>
        <v>7.38</v>
      </c>
      <c r="CP12" s="229"/>
      <c r="CQ12" s="230"/>
      <c r="CR12" s="231">
        <f t="shared" si="23"/>
        <v>0</v>
      </c>
      <c r="CS12" s="231">
        <f t="shared" si="24"/>
        <v>0</v>
      </c>
      <c r="CT12" s="230" t="str">
        <f t="shared" si="25"/>
        <v>HOÃN CNTN</v>
      </c>
    </row>
    <row r="13" spans="1:98" s="116" customFormat="1" ht="18" customHeight="1">
      <c r="A13" s="224">
        <f t="shared" si="26"/>
        <v>8</v>
      </c>
      <c r="B13" s="192">
        <v>25315206103</v>
      </c>
      <c r="C13" s="193" t="s">
        <v>209</v>
      </c>
      <c r="D13" s="240" t="s">
        <v>210</v>
      </c>
      <c r="E13" s="241" t="s">
        <v>200</v>
      </c>
      <c r="F13" s="236">
        <v>34467</v>
      </c>
      <c r="G13" s="189" t="s">
        <v>217</v>
      </c>
      <c r="H13" s="225">
        <v>7.8</v>
      </c>
      <c r="I13" s="73"/>
      <c r="J13" s="239"/>
      <c r="K13" s="74">
        <f t="shared" si="0"/>
        <v>7.8</v>
      </c>
      <c r="L13" s="225">
        <v>7.9</v>
      </c>
      <c r="M13" s="73"/>
      <c r="N13" s="72"/>
      <c r="O13" s="74">
        <f t="shared" si="1"/>
        <v>7.9</v>
      </c>
      <c r="P13" s="225">
        <v>8</v>
      </c>
      <c r="Q13" s="73"/>
      <c r="R13" s="72"/>
      <c r="S13" s="74">
        <f t="shared" si="2"/>
        <v>8</v>
      </c>
      <c r="T13" s="225">
        <v>4.9000000000000004</v>
      </c>
      <c r="U13" s="73"/>
      <c r="V13" s="72"/>
      <c r="W13" s="74">
        <f t="shared" si="3"/>
        <v>4.9000000000000004</v>
      </c>
      <c r="X13" s="225">
        <v>7.5</v>
      </c>
      <c r="Y13" s="73"/>
      <c r="Z13" s="72"/>
      <c r="AA13" s="74">
        <f t="shared" si="4"/>
        <v>7.5</v>
      </c>
      <c r="AB13" s="225">
        <v>8</v>
      </c>
      <c r="AC13" s="73"/>
      <c r="AD13" s="72"/>
      <c r="AE13" s="74">
        <f t="shared" si="5"/>
        <v>8</v>
      </c>
      <c r="AF13" s="225">
        <v>7.9</v>
      </c>
      <c r="AG13" s="73"/>
      <c r="AH13" s="72"/>
      <c r="AI13" s="74">
        <f t="shared" si="6"/>
        <v>7.9</v>
      </c>
      <c r="AJ13" s="225">
        <v>8</v>
      </c>
      <c r="AK13" s="73"/>
      <c r="AL13" s="72"/>
      <c r="AM13" s="74">
        <f t="shared" si="7"/>
        <v>8</v>
      </c>
      <c r="AN13" s="225">
        <v>8.6</v>
      </c>
      <c r="AO13" s="73"/>
      <c r="AP13" s="72"/>
      <c r="AQ13" s="74">
        <f t="shared" si="8"/>
        <v>8.6</v>
      </c>
      <c r="AR13" s="225">
        <v>7.9</v>
      </c>
      <c r="AS13" s="73"/>
      <c r="AT13" s="72"/>
      <c r="AU13" s="74">
        <f t="shared" si="9"/>
        <v>7.9</v>
      </c>
      <c r="AV13" s="225">
        <v>6.3</v>
      </c>
      <c r="AW13" s="73"/>
      <c r="AX13" s="72"/>
      <c r="AY13" s="74">
        <f t="shared" si="10"/>
        <v>6.3</v>
      </c>
      <c r="AZ13" s="225">
        <v>6.4</v>
      </c>
      <c r="BA13" s="73"/>
      <c r="BB13" s="72"/>
      <c r="BC13" s="74">
        <f t="shared" si="11"/>
        <v>6.4</v>
      </c>
      <c r="BD13" s="225">
        <v>7.7</v>
      </c>
      <c r="BE13" s="73"/>
      <c r="BF13" s="72"/>
      <c r="BG13" s="74">
        <f t="shared" si="12"/>
        <v>7.7</v>
      </c>
      <c r="BH13" s="225">
        <v>7.9</v>
      </c>
      <c r="BI13" s="73"/>
      <c r="BJ13" s="72"/>
      <c r="BK13" s="74">
        <f t="shared" si="13"/>
        <v>7.9</v>
      </c>
      <c r="BL13" s="225">
        <v>7</v>
      </c>
      <c r="BM13" s="73"/>
      <c r="BN13" s="72"/>
      <c r="BO13" s="74">
        <f t="shared" si="14"/>
        <v>7</v>
      </c>
      <c r="BP13" s="225">
        <v>9</v>
      </c>
      <c r="BQ13" s="73"/>
      <c r="BR13" s="72"/>
      <c r="BS13" s="74">
        <f t="shared" si="15"/>
        <v>9</v>
      </c>
      <c r="BT13" s="225">
        <v>7.8</v>
      </c>
      <c r="BU13" s="73"/>
      <c r="BV13" s="72"/>
      <c r="BW13" s="74">
        <f t="shared" si="16"/>
        <v>7.8</v>
      </c>
      <c r="BX13" s="225">
        <v>8</v>
      </c>
      <c r="BY13" s="73"/>
      <c r="BZ13" s="72"/>
      <c r="CA13" s="74">
        <f t="shared" si="17"/>
        <v>8</v>
      </c>
      <c r="CB13" s="225">
        <v>8.6</v>
      </c>
      <c r="CC13" s="73"/>
      <c r="CD13" s="72"/>
      <c r="CE13" s="74">
        <f t="shared" si="18"/>
        <v>8.6</v>
      </c>
      <c r="CF13" s="225">
        <v>8.6999999999999993</v>
      </c>
      <c r="CG13" s="73"/>
      <c r="CH13" s="72"/>
      <c r="CI13" s="74">
        <f t="shared" si="19"/>
        <v>8.6999999999999993</v>
      </c>
      <c r="CJ13" s="225">
        <v>6.8</v>
      </c>
      <c r="CK13" s="73"/>
      <c r="CL13" s="72"/>
      <c r="CM13" s="74">
        <f t="shared" si="20"/>
        <v>6.8</v>
      </c>
      <c r="CN13" s="137">
        <f t="shared" si="21"/>
        <v>54</v>
      </c>
      <c r="CO13" s="248">
        <f t="shared" si="22"/>
        <v>7.61</v>
      </c>
      <c r="CP13" s="115"/>
      <c r="CQ13" s="78"/>
      <c r="CR13" s="114">
        <f t="shared" si="23"/>
        <v>0</v>
      </c>
      <c r="CS13" s="114">
        <f t="shared" si="24"/>
        <v>0</v>
      </c>
      <c r="CT13" s="78" t="str">
        <f t="shared" si="25"/>
        <v>HOÃN CNTN</v>
      </c>
    </row>
    <row r="14" spans="1:98" s="116" customFormat="1" ht="18" customHeight="1">
      <c r="A14" s="224">
        <f t="shared" si="26"/>
        <v>9</v>
      </c>
      <c r="B14" s="192">
        <v>25315206104</v>
      </c>
      <c r="C14" s="193" t="s">
        <v>211</v>
      </c>
      <c r="D14" s="240" t="s">
        <v>212</v>
      </c>
      <c r="E14" s="241" t="s">
        <v>200</v>
      </c>
      <c r="F14" s="236">
        <v>34630</v>
      </c>
      <c r="G14" s="189" t="s">
        <v>219</v>
      </c>
      <c r="H14" s="225">
        <v>7.7</v>
      </c>
      <c r="I14" s="73"/>
      <c r="J14" s="72"/>
      <c r="K14" s="74">
        <f t="shared" si="0"/>
        <v>7.7</v>
      </c>
      <c r="L14" s="225">
        <v>7.7</v>
      </c>
      <c r="M14" s="73"/>
      <c r="N14" s="72"/>
      <c r="O14" s="74">
        <f t="shared" si="1"/>
        <v>7.7</v>
      </c>
      <c r="P14" s="225">
        <v>8.3000000000000007</v>
      </c>
      <c r="Q14" s="73"/>
      <c r="R14" s="72"/>
      <c r="S14" s="74">
        <f t="shared" si="2"/>
        <v>8.3000000000000007</v>
      </c>
      <c r="T14" s="225">
        <v>5.4</v>
      </c>
      <c r="U14" s="73"/>
      <c r="V14" s="72"/>
      <c r="W14" s="74">
        <f t="shared" si="3"/>
        <v>5.4</v>
      </c>
      <c r="X14" s="225">
        <v>7.1</v>
      </c>
      <c r="Y14" s="73"/>
      <c r="Z14" s="72"/>
      <c r="AA14" s="74">
        <f t="shared" si="4"/>
        <v>7.1</v>
      </c>
      <c r="AB14" s="225">
        <v>7.4</v>
      </c>
      <c r="AC14" s="73"/>
      <c r="AD14" s="72"/>
      <c r="AE14" s="74">
        <f t="shared" si="5"/>
        <v>7.4</v>
      </c>
      <c r="AF14" s="225">
        <v>7.9</v>
      </c>
      <c r="AG14" s="73"/>
      <c r="AH14" s="72"/>
      <c r="AI14" s="74">
        <f t="shared" si="6"/>
        <v>7.9</v>
      </c>
      <c r="AJ14" s="225">
        <v>7.2</v>
      </c>
      <c r="AK14" s="73"/>
      <c r="AL14" s="72"/>
      <c r="AM14" s="74">
        <f t="shared" si="7"/>
        <v>7.2</v>
      </c>
      <c r="AN14" s="225">
        <v>8.6</v>
      </c>
      <c r="AO14" s="73"/>
      <c r="AP14" s="72"/>
      <c r="AQ14" s="74">
        <f t="shared" si="8"/>
        <v>8.6</v>
      </c>
      <c r="AR14" s="225">
        <v>7.4</v>
      </c>
      <c r="AS14" s="73"/>
      <c r="AT14" s="72"/>
      <c r="AU14" s="74">
        <f t="shared" si="9"/>
        <v>7.4</v>
      </c>
      <c r="AV14" s="225">
        <v>5.4</v>
      </c>
      <c r="AW14" s="73"/>
      <c r="AX14" s="72"/>
      <c r="AY14" s="74">
        <f t="shared" si="10"/>
        <v>5.4</v>
      </c>
      <c r="AZ14" s="225">
        <v>7.9</v>
      </c>
      <c r="BA14" s="73"/>
      <c r="BB14" s="72"/>
      <c r="BC14" s="74">
        <f t="shared" si="11"/>
        <v>7.9</v>
      </c>
      <c r="BD14" s="225">
        <v>8.1999999999999993</v>
      </c>
      <c r="BE14" s="73"/>
      <c r="BF14" s="72"/>
      <c r="BG14" s="74">
        <f t="shared" si="12"/>
        <v>8.1999999999999993</v>
      </c>
      <c r="BH14" s="225">
        <v>7.7</v>
      </c>
      <c r="BI14" s="73"/>
      <c r="BJ14" s="72"/>
      <c r="BK14" s="74">
        <f t="shared" si="13"/>
        <v>7.7</v>
      </c>
      <c r="BL14" s="225">
        <v>7</v>
      </c>
      <c r="BM14" s="73"/>
      <c r="BN14" s="72"/>
      <c r="BO14" s="74">
        <f t="shared" si="14"/>
        <v>7</v>
      </c>
      <c r="BP14" s="225">
        <v>8.3000000000000007</v>
      </c>
      <c r="BQ14" s="73"/>
      <c r="BR14" s="72"/>
      <c r="BS14" s="74">
        <f t="shared" si="15"/>
        <v>8.3000000000000007</v>
      </c>
      <c r="BT14" s="225">
        <v>8</v>
      </c>
      <c r="BU14" s="73"/>
      <c r="BV14" s="72"/>
      <c r="BW14" s="74">
        <f t="shared" si="16"/>
        <v>8</v>
      </c>
      <c r="BX14" s="225">
        <v>8.3000000000000007</v>
      </c>
      <c r="BY14" s="73"/>
      <c r="BZ14" s="72"/>
      <c r="CA14" s="74">
        <f t="shared" si="17"/>
        <v>8.3000000000000007</v>
      </c>
      <c r="CB14" s="225">
        <v>8.3000000000000007</v>
      </c>
      <c r="CC14" s="73"/>
      <c r="CD14" s="72"/>
      <c r="CE14" s="74">
        <f t="shared" si="18"/>
        <v>8.3000000000000007</v>
      </c>
      <c r="CF14" s="225">
        <v>8.4</v>
      </c>
      <c r="CG14" s="73"/>
      <c r="CH14" s="72"/>
      <c r="CI14" s="74">
        <f t="shared" si="19"/>
        <v>8.4</v>
      </c>
      <c r="CJ14" s="225">
        <v>5.8</v>
      </c>
      <c r="CK14" s="73"/>
      <c r="CL14" s="72"/>
      <c r="CM14" s="74">
        <f t="shared" si="20"/>
        <v>5.8</v>
      </c>
      <c r="CN14" s="137">
        <f t="shared" si="21"/>
        <v>54</v>
      </c>
      <c r="CO14" s="248">
        <f t="shared" si="22"/>
        <v>7.5</v>
      </c>
      <c r="CP14" s="115"/>
      <c r="CQ14" s="78"/>
      <c r="CR14" s="114">
        <f t="shared" si="23"/>
        <v>0</v>
      </c>
      <c r="CS14" s="114">
        <f t="shared" si="24"/>
        <v>0</v>
      </c>
      <c r="CT14" s="78" t="str">
        <f t="shared" si="25"/>
        <v>HOÃN CNTN</v>
      </c>
    </row>
    <row r="15" spans="1:98" s="116" customFormat="1" ht="18" customHeight="1">
      <c r="A15" s="224">
        <f t="shared" si="26"/>
        <v>10</v>
      </c>
      <c r="B15" s="192">
        <v>25315206106</v>
      </c>
      <c r="C15" s="193" t="s">
        <v>213</v>
      </c>
      <c r="D15" s="240" t="s">
        <v>214</v>
      </c>
      <c r="E15" s="241" t="s">
        <v>200</v>
      </c>
      <c r="F15" s="236">
        <v>32247</v>
      </c>
      <c r="G15" s="189" t="s">
        <v>217</v>
      </c>
      <c r="H15" s="225">
        <v>6.9</v>
      </c>
      <c r="I15" s="73"/>
      <c r="J15" s="72"/>
      <c r="K15" s="74">
        <f t="shared" si="0"/>
        <v>6.9</v>
      </c>
      <c r="L15" s="225">
        <v>7.9</v>
      </c>
      <c r="M15" s="73"/>
      <c r="N15" s="72"/>
      <c r="O15" s="74">
        <f t="shared" si="1"/>
        <v>7.9</v>
      </c>
      <c r="P15" s="225">
        <v>8.5</v>
      </c>
      <c r="Q15" s="73"/>
      <c r="R15" s="72"/>
      <c r="S15" s="74">
        <f t="shared" si="2"/>
        <v>8.5</v>
      </c>
      <c r="T15" s="225">
        <v>4.8</v>
      </c>
      <c r="U15" s="73"/>
      <c r="V15" s="72"/>
      <c r="W15" s="74">
        <f t="shared" si="3"/>
        <v>4.8</v>
      </c>
      <c r="X15" s="225">
        <v>7</v>
      </c>
      <c r="Y15" s="73"/>
      <c r="Z15" s="72"/>
      <c r="AA15" s="74">
        <f t="shared" si="4"/>
        <v>7</v>
      </c>
      <c r="AB15" s="225">
        <v>6.4</v>
      </c>
      <c r="AC15" s="73"/>
      <c r="AD15" s="72"/>
      <c r="AE15" s="74">
        <f t="shared" si="5"/>
        <v>6.4</v>
      </c>
      <c r="AF15" s="225">
        <v>7.3</v>
      </c>
      <c r="AG15" s="73"/>
      <c r="AH15" s="72"/>
      <c r="AI15" s="74">
        <f t="shared" si="6"/>
        <v>7.3</v>
      </c>
      <c r="AJ15" s="225">
        <v>7.5</v>
      </c>
      <c r="AK15" s="73"/>
      <c r="AL15" s="72"/>
      <c r="AM15" s="74">
        <f t="shared" si="7"/>
        <v>7.5</v>
      </c>
      <c r="AN15" s="225">
        <v>8.1999999999999993</v>
      </c>
      <c r="AO15" s="73"/>
      <c r="AP15" s="72"/>
      <c r="AQ15" s="74">
        <f t="shared" si="8"/>
        <v>8.1999999999999993</v>
      </c>
      <c r="AR15" s="225">
        <v>7.5</v>
      </c>
      <c r="AS15" s="73"/>
      <c r="AT15" s="72"/>
      <c r="AU15" s="74">
        <f t="shared" si="9"/>
        <v>7.5</v>
      </c>
      <c r="AV15" s="225">
        <v>5.7</v>
      </c>
      <c r="AW15" s="73"/>
      <c r="AX15" s="72"/>
      <c r="AY15" s="74">
        <f t="shared" si="10"/>
        <v>5.7</v>
      </c>
      <c r="AZ15" s="225">
        <v>7.4</v>
      </c>
      <c r="BA15" s="73"/>
      <c r="BB15" s="72"/>
      <c r="BC15" s="74">
        <f t="shared" si="11"/>
        <v>7.4</v>
      </c>
      <c r="BD15" s="225">
        <v>7.5</v>
      </c>
      <c r="BE15" s="73"/>
      <c r="BF15" s="72"/>
      <c r="BG15" s="74">
        <f t="shared" si="12"/>
        <v>7.5</v>
      </c>
      <c r="BH15" s="225">
        <v>8.4</v>
      </c>
      <c r="BI15" s="73"/>
      <c r="BJ15" s="72"/>
      <c r="BK15" s="74">
        <f t="shared" si="13"/>
        <v>8.4</v>
      </c>
      <c r="BL15" s="225">
        <v>7.9</v>
      </c>
      <c r="BM15" s="73"/>
      <c r="BN15" s="72"/>
      <c r="BO15" s="74">
        <f t="shared" si="14"/>
        <v>7.9</v>
      </c>
      <c r="BP15" s="225">
        <v>8</v>
      </c>
      <c r="BQ15" s="73"/>
      <c r="BR15" s="72"/>
      <c r="BS15" s="74">
        <f t="shared" si="15"/>
        <v>8</v>
      </c>
      <c r="BT15" s="225">
        <v>7.9</v>
      </c>
      <c r="BU15" s="73"/>
      <c r="BV15" s="72"/>
      <c r="BW15" s="74">
        <f t="shared" si="16"/>
        <v>7.9</v>
      </c>
      <c r="BX15" s="225">
        <v>8</v>
      </c>
      <c r="BY15" s="73"/>
      <c r="BZ15" s="72"/>
      <c r="CA15" s="74">
        <f t="shared" si="17"/>
        <v>8</v>
      </c>
      <c r="CB15" s="225">
        <v>8</v>
      </c>
      <c r="CC15" s="73"/>
      <c r="CD15" s="72"/>
      <c r="CE15" s="74">
        <f t="shared" si="18"/>
        <v>8</v>
      </c>
      <c r="CF15" s="225">
        <v>8.4</v>
      </c>
      <c r="CG15" s="73"/>
      <c r="CH15" s="72"/>
      <c r="CI15" s="74">
        <f t="shared" si="19"/>
        <v>8.4</v>
      </c>
      <c r="CJ15" s="225">
        <v>6.1</v>
      </c>
      <c r="CK15" s="73"/>
      <c r="CL15" s="72"/>
      <c r="CM15" s="74">
        <f t="shared" si="20"/>
        <v>6.1</v>
      </c>
      <c r="CN15" s="137">
        <f t="shared" si="21"/>
        <v>54</v>
      </c>
      <c r="CO15" s="248">
        <f t="shared" si="22"/>
        <v>7.33</v>
      </c>
      <c r="CP15" s="115"/>
      <c r="CQ15" s="78"/>
      <c r="CR15" s="114">
        <f t="shared" si="23"/>
        <v>0</v>
      </c>
      <c r="CS15" s="114">
        <f t="shared" si="24"/>
        <v>0</v>
      </c>
      <c r="CT15" s="78" t="str">
        <f t="shared" si="25"/>
        <v>HOÃN CNTN</v>
      </c>
    </row>
    <row r="16" spans="1:98" s="116" customFormat="1" ht="18" customHeight="1">
      <c r="A16" s="224">
        <f t="shared" si="26"/>
        <v>11</v>
      </c>
      <c r="B16" s="192">
        <v>25305206107</v>
      </c>
      <c r="C16" s="193" t="s">
        <v>215</v>
      </c>
      <c r="D16" s="240" t="s">
        <v>216</v>
      </c>
      <c r="E16" s="241" t="s">
        <v>193</v>
      </c>
      <c r="F16" s="236">
        <v>32400</v>
      </c>
      <c r="G16" s="189" t="s">
        <v>220</v>
      </c>
      <c r="H16" s="225">
        <v>6.9</v>
      </c>
      <c r="I16" s="73"/>
      <c r="J16" s="72"/>
      <c r="K16" s="74">
        <f t="shared" si="0"/>
        <v>6.9</v>
      </c>
      <c r="L16" s="225">
        <v>8.1</v>
      </c>
      <c r="M16" s="73"/>
      <c r="N16" s="72"/>
      <c r="O16" s="74">
        <f t="shared" si="1"/>
        <v>8.1</v>
      </c>
      <c r="P16" s="225">
        <v>7.9</v>
      </c>
      <c r="Q16" s="73"/>
      <c r="R16" s="72"/>
      <c r="S16" s="74">
        <f t="shared" si="2"/>
        <v>7.9</v>
      </c>
      <c r="T16" s="225">
        <v>4.4000000000000004</v>
      </c>
      <c r="U16" s="73"/>
      <c r="V16" s="72"/>
      <c r="W16" s="74">
        <f t="shared" si="3"/>
        <v>4.4000000000000004</v>
      </c>
      <c r="X16" s="225">
        <v>7.3</v>
      </c>
      <c r="Y16" s="73"/>
      <c r="Z16" s="72"/>
      <c r="AA16" s="74">
        <f t="shared" si="4"/>
        <v>7.3</v>
      </c>
      <c r="AB16" s="225">
        <v>7.4</v>
      </c>
      <c r="AC16" s="73"/>
      <c r="AD16" s="72"/>
      <c r="AE16" s="74">
        <f t="shared" si="5"/>
        <v>7.4</v>
      </c>
      <c r="AF16" s="225">
        <v>7.9</v>
      </c>
      <c r="AG16" s="73"/>
      <c r="AH16" s="72"/>
      <c r="AI16" s="74">
        <f t="shared" si="6"/>
        <v>7.9</v>
      </c>
      <c r="AJ16" s="225">
        <v>7.8</v>
      </c>
      <c r="AK16" s="73"/>
      <c r="AL16" s="72"/>
      <c r="AM16" s="74">
        <f t="shared" si="7"/>
        <v>7.8</v>
      </c>
      <c r="AN16" s="225">
        <v>8.9</v>
      </c>
      <c r="AO16" s="73"/>
      <c r="AP16" s="72"/>
      <c r="AQ16" s="74">
        <f t="shared" si="8"/>
        <v>8.9</v>
      </c>
      <c r="AR16" s="225">
        <v>7.7</v>
      </c>
      <c r="AS16" s="73"/>
      <c r="AT16" s="72"/>
      <c r="AU16" s="74">
        <f t="shared" si="9"/>
        <v>7.7</v>
      </c>
      <c r="AV16" s="225">
        <v>6.7</v>
      </c>
      <c r="AW16" s="73"/>
      <c r="AX16" s="72"/>
      <c r="AY16" s="74">
        <f t="shared" si="10"/>
        <v>6.7</v>
      </c>
      <c r="AZ16" s="225">
        <v>9.3000000000000007</v>
      </c>
      <c r="BA16" s="73"/>
      <c r="BB16" s="72"/>
      <c r="BC16" s="74">
        <f t="shared" si="11"/>
        <v>9.3000000000000007</v>
      </c>
      <c r="BD16" s="225">
        <v>8.1999999999999993</v>
      </c>
      <c r="BE16" s="73"/>
      <c r="BF16" s="72"/>
      <c r="BG16" s="74">
        <f t="shared" si="12"/>
        <v>8.1999999999999993</v>
      </c>
      <c r="BH16" s="225">
        <v>8.1</v>
      </c>
      <c r="BI16" s="73"/>
      <c r="BJ16" s="72"/>
      <c r="BK16" s="74">
        <f t="shared" si="13"/>
        <v>8.1</v>
      </c>
      <c r="BL16" s="225">
        <v>7</v>
      </c>
      <c r="BM16" s="73"/>
      <c r="BN16" s="72"/>
      <c r="BO16" s="74">
        <f t="shared" si="14"/>
        <v>7</v>
      </c>
      <c r="BP16" s="225">
        <v>8</v>
      </c>
      <c r="BQ16" s="73"/>
      <c r="BR16" s="72"/>
      <c r="BS16" s="74">
        <f t="shared" si="15"/>
        <v>8</v>
      </c>
      <c r="BT16" s="225">
        <v>8.1</v>
      </c>
      <c r="BU16" s="73"/>
      <c r="BV16" s="72"/>
      <c r="BW16" s="74">
        <f t="shared" si="16"/>
        <v>8.1</v>
      </c>
      <c r="BX16" s="225">
        <v>7.7</v>
      </c>
      <c r="BY16" s="73"/>
      <c r="BZ16" s="72"/>
      <c r="CA16" s="74">
        <f t="shared" si="17"/>
        <v>7.7</v>
      </c>
      <c r="CB16" s="225">
        <v>8.5</v>
      </c>
      <c r="CC16" s="73"/>
      <c r="CD16" s="72"/>
      <c r="CE16" s="74">
        <f t="shared" si="18"/>
        <v>8.5</v>
      </c>
      <c r="CF16" s="225">
        <v>8.4</v>
      </c>
      <c r="CG16" s="73"/>
      <c r="CH16" s="72"/>
      <c r="CI16" s="74">
        <f t="shared" si="19"/>
        <v>8.4</v>
      </c>
      <c r="CJ16" s="225">
        <v>6.7</v>
      </c>
      <c r="CK16" s="73"/>
      <c r="CL16" s="72"/>
      <c r="CM16" s="74">
        <f t="shared" si="20"/>
        <v>6.7</v>
      </c>
      <c r="CN16" s="137">
        <f t="shared" si="21"/>
        <v>54</v>
      </c>
      <c r="CO16" s="248">
        <f t="shared" si="22"/>
        <v>7.64</v>
      </c>
      <c r="CP16" s="115"/>
      <c r="CQ16" s="78"/>
      <c r="CR16" s="114">
        <f t="shared" si="23"/>
        <v>0</v>
      </c>
      <c r="CS16" s="114">
        <f t="shared" si="24"/>
        <v>0</v>
      </c>
      <c r="CT16" s="78" t="str">
        <f t="shared" si="25"/>
        <v>HOÃN CNTN</v>
      </c>
    </row>
    <row r="17" spans="1:98" s="116" customFormat="1" ht="18" customHeight="1">
      <c r="A17" s="224">
        <f t="shared" si="26"/>
        <v>12</v>
      </c>
      <c r="B17" s="233"/>
      <c r="C17" s="234"/>
      <c r="D17" s="235"/>
      <c r="E17" s="237"/>
      <c r="F17" s="236"/>
      <c r="G17" s="189"/>
      <c r="H17" s="225"/>
      <c r="I17" s="73"/>
      <c r="J17" s="72"/>
      <c r="K17" s="74">
        <f t="shared" si="0"/>
        <v>0</v>
      </c>
      <c r="L17" s="225"/>
      <c r="M17" s="73"/>
      <c r="N17" s="72"/>
      <c r="O17" s="74">
        <f t="shared" si="1"/>
        <v>0</v>
      </c>
      <c r="P17" s="225"/>
      <c r="Q17" s="73"/>
      <c r="R17" s="72"/>
      <c r="S17" s="74">
        <f t="shared" si="2"/>
        <v>0</v>
      </c>
      <c r="T17" s="72"/>
      <c r="U17" s="73"/>
      <c r="V17" s="72"/>
      <c r="W17" s="74">
        <f t="shared" si="3"/>
        <v>0</v>
      </c>
      <c r="X17" s="225"/>
      <c r="Y17" s="73"/>
      <c r="Z17" s="72"/>
      <c r="AA17" s="74">
        <f t="shared" si="4"/>
        <v>0</v>
      </c>
      <c r="AB17" s="225"/>
      <c r="AC17" s="73"/>
      <c r="AD17" s="72"/>
      <c r="AE17" s="74">
        <f t="shared" si="5"/>
        <v>0</v>
      </c>
      <c r="AF17" s="225"/>
      <c r="AG17" s="73"/>
      <c r="AH17" s="72"/>
      <c r="AI17" s="74">
        <f t="shared" si="6"/>
        <v>0</v>
      </c>
      <c r="AJ17" s="225"/>
      <c r="AK17" s="73"/>
      <c r="AL17" s="72"/>
      <c r="AM17" s="74">
        <f t="shared" si="7"/>
        <v>0</v>
      </c>
      <c r="AN17" s="225"/>
      <c r="AO17" s="73"/>
      <c r="AP17" s="72"/>
      <c r="AQ17" s="74">
        <f t="shared" si="8"/>
        <v>0</v>
      </c>
      <c r="AR17" s="225"/>
      <c r="AS17" s="73"/>
      <c r="AT17" s="72"/>
      <c r="AU17" s="74">
        <f t="shared" si="9"/>
        <v>0</v>
      </c>
      <c r="AV17" s="225"/>
      <c r="AW17" s="73"/>
      <c r="AX17" s="72"/>
      <c r="AY17" s="74">
        <f t="shared" si="10"/>
        <v>0</v>
      </c>
      <c r="AZ17" s="72"/>
      <c r="BA17" s="73"/>
      <c r="BB17" s="72"/>
      <c r="BC17" s="74">
        <f t="shared" si="11"/>
        <v>0</v>
      </c>
      <c r="BD17" s="225"/>
      <c r="BE17" s="73"/>
      <c r="BF17" s="72"/>
      <c r="BG17" s="74">
        <f t="shared" si="12"/>
        <v>0</v>
      </c>
      <c r="BH17" s="225"/>
      <c r="BI17" s="73"/>
      <c r="BJ17" s="72"/>
      <c r="BK17" s="74">
        <f t="shared" si="13"/>
        <v>0</v>
      </c>
      <c r="BL17" s="72"/>
      <c r="BM17" s="73"/>
      <c r="BN17" s="72"/>
      <c r="BO17" s="74">
        <f t="shared" si="14"/>
        <v>0</v>
      </c>
      <c r="BP17" s="225"/>
      <c r="BQ17" s="73"/>
      <c r="BR17" s="72"/>
      <c r="BS17" s="74">
        <f t="shared" si="15"/>
        <v>0</v>
      </c>
      <c r="BT17" s="72"/>
      <c r="BU17" s="73"/>
      <c r="BV17" s="72"/>
      <c r="BW17" s="74">
        <f t="shared" si="16"/>
        <v>0</v>
      </c>
      <c r="BX17" s="72"/>
      <c r="BY17" s="73"/>
      <c r="BZ17" s="72"/>
      <c r="CA17" s="74">
        <f t="shared" si="17"/>
        <v>0</v>
      </c>
      <c r="CB17" s="225"/>
      <c r="CC17" s="73"/>
      <c r="CD17" s="72"/>
      <c r="CE17" s="74">
        <f t="shared" si="18"/>
        <v>0</v>
      </c>
      <c r="CF17" s="72"/>
      <c r="CG17" s="73"/>
      <c r="CH17" s="72"/>
      <c r="CI17" s="74">
        <f t="shared" si="19"/>
        <v>0</v>
      </c>
      <c r="CJ17" s="72"/>
      <c r="CK17" s="73"/>
      <c r="CL17" s="72"/>
      <c r="CM17" s="74">
        <f t="shared" si="20"/>
        <v>0</v>
      </c>
      <c r="CN17" s="137">
        <f t="shared" si="21"/>
        <v>0</v>
      </c>
      <c r="CO17" s="248">
        <f t="shared" si="22"/>
        <v>0</v>
      </c>
      <c r="CP17" s="115"/>
      <c r="CQ17" s="78"/>
      <c r="CR17" s="114">
        <f t="shared" si="23"/>
        <v>21</v>
      </c>
      <c r="CS17" s="114">
        <f t="shared" si="24"/>
        <v>54</v>
      </c>
      <c r="CT17" s="78" t="str">
        <f t="shared" si="25"/>
        <v>HOÃN CNTN</v>
      </c>
    </row>
    <row r="18" spans="1:98" s="116" customFormat="1" ht="18" customHeight="1">
      <c r="A18" s="224">
        <f t="shared" si="26"/>
        <v>13</v>
      </c>
      <c r="B18" s="233"/>
      <c r="C18" s="234"/>
      <c r="D18" s="235"/>
      <c r="E18" s="237"/>
      <c r="F18" s="236"/>
      <c r="G18" s="189"/>
      <c r="H18" s="225"/>
      <c r="I18" s="73"/>
      <c r="J18" s="72"/>
      <c r="K18" s="74">
        <f t="shared" si="0"/>
        <v>0</v>
      </c>
      <c r="L18" s="225"/>
      <c r="M18" s="73"/>
      <c r="N18" s="72"/>
      <c r="O18" s="74">
        <f t="shared" si="1"/>
        <v>0</v>
      </c>
      <c r="P18" s="225"/>
      <c r="Q18" s="73"/>
      <c r="R18" s="72"/>
      <c r="S18" s="74">
        <f t="shared" si="2"/>
        <v>0</v>
      </c>
      <c r="T18" s="72"/>
      <c r="U18" s="73"/>
      <c r="V18" s="72"/>
      <c r="W18" s="74">
        <f t="shared" si="3"/>
        <v>0</v>
      </c>
      <c r="X18" s="225"/>
      <c r="Y18" s="73"/>
      <c r="Z18" s="72"/>
      <c r="AA18" s="74">
        <f t="shared" si="4"/>
        <v>0</v>
      </c>
      <c r="AB18" s="225"/>
      <c r="AC18" s="73"/>
      <c r="AD18" s="72"/>
      <c r="AE18" s="74">
        <f t="shared" si="5"/>
        <v>0</v>
      </c>
      <c r="AF18" s="225"/>
      <c r="AG18" s="73"/>
      <c r="AH18" s="72"/>
      <c r="AI18" s="74">
        <f t="shared" si="6"/>
        <v>0</v>
      </c>
      <c r="AJ18" s="225"/>
      <c r="AK18" s="73"/>
      <c r="AL18" s="72"/>
      <c r="AM18" s="74">
        <f t="shared" si="7"/>
        <v>0</v>
      </c>
      <c r="AN18" s="225"/>
      <c r="AO18" s="73"/>
      <c r="AP18" s="72"/>
      <c r="AQ18" s="74">
        <f t="shared" si="8"/>
        <v>0</v>
      </c>
      <c r="AR18" s="225"/>
      <c r="AS18" s="73"/>
      <c r="AT18" s="72"/>
      <c r="AU18" s="74">
        <f t="shared" si="9"/>
        <v>0</v>
      </c>
      <c r="AV18" s="225"/>
      <c r="AW18" s="73"/>
      <c r="AX18" s="72"/>
      <c r="AY18" s="74">
        <f t="shared" si="10"/>
        <v>0</v>
      </c>
      <c r="AZ18" s="72"/>
      <c r="BA18" s="73"/>
      <c r="BB18" s="72"/>
      <c r="BC18" s="74">
        <f t="shared" si="11"/>
        <v>0</v>
      </c>
      <c r="BD18" s="225"/>
      <c r="BE18" s="73"/>
      <c r="BF18" s="72"/>
      <c r="BG18" s="74">
        <f t="shared" si="12"/>
        <v>0</v>
      </c>
      <c r="BH18" s="225"/>
      <c r="BI18" s="73"/>
      <c r="BJ18" s="72"/>
      <c r="BK18" s="74">
        <f t="shared" si="13"/>
        <v>0</v>
      </c>
      <c r="BL18" s="72"/>
      <c r="BM18" s="73"/>
      <c r="BN18" s="72"/>
      <c r="BO18" s="74">
        <f t="shared" si="14"/>
        <v>0</v>
      </c>
      <c r="BP18" s="225"/>
      <c r="BQ18" s="73"/>
      <c r="BR18" s="72"/>
      <c r="BS18" s="74">
        <f t="shared" si="15"/>
        <v>0</v>
      </c>
      <c r="BT18" s="72"/>
      <c r="BU18" s="73"/>
      <c r="BV18" s="72"/>
      <c r="BW18" s="74">
        <f t="shared" si="16"/>
        <v>0</v>
      </c>
      <c r="BX18" s="72"/>
      <c r="BY18" s="73"/>
      <c r="BZ18" s="72"/>
      <c r="CA18" s="74">
        <f t="shared" si="17"/>
        <v>0</v>
      </c>
      <c r="CB18" s="225"/>
      <c r="CC18" s="73"/>
      <c r="CD18" s="72"/>
      <c r="CE18" s="74">
        <f t="shared" si="18"/>
        <v>0</v>
      </c>
      <c r="CF18" s="72"/>
      <c r="CG18" s="73"/>
      <c r="CH18" s="72"/>
      <c r="CI18" s="74">
        <f t="shared" si="19"/>
        <v>0</v>
      </c>
      <c r="CJ18" s="72"/>
      <c r="CK18" s="73"/>
      <c r="CL18" s="72"/>
      <c r="CM18" s="74">
        <f t="shared" si="20"/>
        <v>0</v>
      </c>
      <c r="CN18" s="137">
        <f t="shared" si="21"/>
        <v>0</v>
      </c>
      <c r="CO18" s="248">
        <f t="shared" si="22"/>
        <v>0</v>
      </c>
      <c r="CP18" s="115"/>
      <c r="CQ18" s="78"/>
      <c r="CR18" s="114">
        <f t="shared" si="23"/>
        <v>21</v>
      </c>
      <c r="CS18" s="114">
        <f t="shared" si="24"/>
        <v>54</v>
      </c>
      <c r="CT18" s="78" t="str">
        <f t="shared" si="25"/>
        <v>HOÃN CNTN</v>
      </c>
    </row>
    <row r="19" spans="1:98" s="116" customFormat="1" ht="18" customHeight="1">
      <c r="A19" s="224">
        <f t="shared" si="26"/>
        <v>14</v>
      </c>
      <c r="B19" s="233"/>
      <c r="C19" s="234"/>
      <c r="D19" s="235"/>
      <c r="E19" s="237"/>
      <c r="F19" s="236"/>
      <c r="G19" s="189"/>
      <c r="H19" s="225"/>
      <c r="I19" s="73"/>
      <c r="J19" s="72"/>
      <c r="K19" s="74">
        <f t="shared" si="0"/>
        <v>0</v>
      </c>
      <c r="L19" s="225"/>
      <c r="M19" s="73"/>
      <c r="N19" s="72"/>
      <c r="O19" s="74">
        <f t="shared" si="1"/>
        <v>0</v>
      </c>
      <c r="P19" s="225"/>
      <c r="Q19" s="73"/>
      <c r="R19" s="72"/>
      <c r="S19" s="74">
        <f t="shared" si="2"/>
        <v>0</v>
      </c>
      <c r="T19" s="72"/>
      <c r="U19" s="73"/>
      <c r="V19" s="72"/>
      <c r="W19" s="74">
        <f t="shared" si="3"/>
        <v>0</v>
      </c>
      <c r="X19" s="225"/>
      <c r="Y19" s="73"/>
      <c r="Z19" s="72"/>
      <c r="AA19" s="74">
        <f t="shared" si="4"/>
        <v>0</v>
      </c>
      <c r="AB19" s="225"/>
      <c r="AC19" s="73"/>
      <c r="AD19" s="72"/>
      <c r="AE19" s="74">
        <f t="shared" si="5"/>
        <v>0</v>
      </c>
      <c r="AF19" s="225"/>
      <c r="AG19" s="73"/>
      <c r="AH19" s="72"/>
      <c r="AI19" s="74">
        <f t="shared" si="6"/>
        <v>0</v>
      </c>
      <c r="AJ19" s="225"/>
      <c r="AK19" s="73"/>
      <c r="AL19" s="72"/>
      <c r="AM19" s="74">
        <f t="shared" si="7"/>
        <v>0</v>
      </c>
      <c r="AN19" s="225"/>
      <c r="AO19" s="73"/>
      <c r="AP19" s="72"/>
      <c r="AQ19" s="74">
        <f t="shared" si="8"/>
        <v>0</v>
      </c>
      <c r="AR19" s="225"/>
      <c r="AS19" s="73"/>
      <c r="AT19" s="72"/>
      <c r="AU19" s="74">
        <f t="shared" si="9"/>
        <v>0</v>
      </c>
      <c r="AV19" s="225"/>
      <c r="AW19" s="73"/>
      <c r="AX19" s="72"/>
      <c r="AY19" s="74">
        <f t="shared" si="10"/>
        <v>0</v>
      </c>
      <c r="AZ19" s="72"/>
      <c r="BA19" s="73"/>
      <c r="BB19" s="72"/>
      <c r="BC19" s="74">
        <f t="shared" si="11"/>
        <v>0</v>
      </c>
      <c r="BD19" s="225"/>
      <c r="BE19" s="73"/>
      <c r="BF19" s="72"/>
      <c r="BG19" s="74">
        <f t="shared" si="12"/>
        <v>0</v>
      </c>
      <c r="BH19" s="225"/>
      <c r="BI19" s="73"/>
      <c r="BJ19" s="72"/>
      <c r="BK19" s="74">
        <f t="shared" si="13"/>
        <v>0</v>
      </c>
      <c r="BL19" s="72"/>
      <c r="BM19" s="73"/>
      <c r="BN19" s="72"/>
      <c r="BO19" s="74">
        <f t="shared" si="14"/>
        <v>0</v>
      </c>
      <c r="BP19" s="225"/>
      <c r="BQ19" s="73"/>
      <c r="BR19" s="72"/>
      <c r="BS19" s="74">
        <f t="shared" si="15"/>
        <v>0</v>
      </c>
      <c r="BT19" s="72"/>
      <c r="BU19" s="73"/>
      <c r="BV19" s="72"/>
      <c r="BW19" s="74">
        <f t="shared" si="16"/>
        <v>0</v>
      </c>
      <c r="BX19" s="72"/>
      <c r="BY19" s="73"/>
      <c r="BZ19" s="72"/>
      <c r="CA19" s="74">
        <f t="shared" si="17"/>
        <v>0</v>
      </c>
      <c r="CB19" s="225"/>
      <c r="CC19" s="73"/>
      <c r="CD19" s="72"/>
      <c r="CE19" s="74">
        <f t="shared" si="18"/>
        <v>0</v>
      </c>
      <c r="CF19" s="72"/>
      <c r="CG19" s="73"/>
      <c r="CH19" s="72"/>
      <c r="CI19" s="74">
        <f t="shared" si="19"/>
        <v>0</v>
      </c>
      <c r="CJ19" s="72"/>
      <c r="CK19" s="73"/>
      <c r="CL19" s="72"/>
      <c r="CM19" s="74">
        <f t="shared" si="20"/>
        <v>0</v>
      </c>
      <c r="CN19" s="137">
        <f t="shared" si="21"/>
        <v>0</v>
      </c>
      <c r="CO19" s="248">
        <f t="shared" si="22"/>
        <v>0</v>
      </c>
      <c r="CP19" s="115"/>
      <c r="CQ19" s="78"/>
      <c r="CR19" s="114">
        <f t="shared" si="23"/>
        <v>21</v>
      </c>
      <c r="CS19" s="114">
        <f t="shared" si="24"/>
        <v>54</v>
      </c>
      <c r="CT19" s="78" t="str">
        <f t="shared" si="25"/>
        <v>HOÃN CNTN</v>
      </c>
    </row>
    <row r="20" spans="1:98" s="116" customFormat="1" ht="18" customHeight="1">
      <c r="A20" s="224">
        <f t="shared" si="26"/>
        <v>15</v>
      </c>
      <c r="B20" s="233"/>
      <c r="C20" s="288" t="s">
        <v>221</v>
      </c>
      <c r="D20" s="289"/>
      <c r="E20" s="237"/>
      <c r="F20" s="236"/>
      <c r="G20" s="189"/>
      <c r="H20" s="225"/>
      <c r="I20" s="73"/>
      <c r="J20" s="72"/>
      <c r="K20" s="74">
        <f t="shared" si="0"/>
        <v>0</v>
      </c>
      <c r="L20" s="225"/>
      <c r="M20" s="73"/>
      <c r="N20" s="72"/>
      <c r="O20" s="74">
        <f t="shared" si="1"/>
        <v>0</v>
      </c>
      <c r="P20" s="225"/>
      <c r="Q20" s="73"/>
      <c r="R20" s="72"/>
      <c r="S20" s="74">
        <f t="shared" si="2"/>
        <v>0</v>
      </c>
      <c r="T20" s="72"/>
      <c r="U20" s="73"/>
      <c r="V20" s="72"/>
      <c r="W20" s="74">
        <f t="shared" si="3"/>
        <v>0</v>
      </c>
      <c r="X20" s="225"/>
      <c r="Y20" s="73"/>
      <c r="Z20" s="72"/>
      <c r="AA20" s="74">
        <f t="shared" si="4"/>
        <v>0</v>
      </c>
      <c r="AB20" s="225"/>
      <c r="AC20" s="73"/>
      <c r="AD20" s="72"/>
      <c r="AE20" s="74">
        <f t="shared" si="5"/>
        <v>0</v>
      </c>
      <c r="AF20" s="225"/>
      <c r="AG20" s="73"/>
      <c r="AH20" s="72"/>
      <c r="AI20" s="74">
        <f t="shared" si="6"/>
        <v>0</v>
      </c>
      <c r="AJ20" s="225"/>
      <c r="AK20" s="73"/>
      <c r="AL20" s="72"/>
      <c r="AM20" s="74">
        <f t="shared" si="7"/>
        <v>0</v>
      </c>
      <c r="AN20" s="225"/>
      <c r="AO20" s="73"/>
      <c r="AP20" s="72"/>
      <c r="AQ20" s="74">
        <f t="shared" si="8"/>
        <v>0</v>
      </c>
      <c r="AR20" s="225"/>
      <c r="AS20" s="73"/>
      <c r="AT20" s="72"/>
      <c r="AU20" s="74">
        <f t="shared" si="9"/>
        <v>0</v>
      </c>
      <c r="AV20" s="225"/>
      <c r="AW20" s="73"/>
      <c r="AX20" s="72"/>
      <c r="AY20" s="74">
        <f t="shared" si="10"/>
        <v>0</v>
      </c>
      <c r="AZ20" s="72"/>
      <c r="BA20" s="73"/>
      <c r="BB20" s="72"/>
      <c r="BC20" s="74">
        <f t="shared" si="11"/>
        <v>0</v>
      </c>
      <c r="BD20" s="225"/>
      <c r="BE20" s="73"/>
      <c r="BF20" s="72"/>
      <c r="BG20" s="74">
        <f t="shared" si="12"/>
        <v>0</v>
      </c>
      <c r="BH20" s="225"/>
      <c r="BI20" s="73"/>
      <c r="BJ20" s="72"/>
      <c r="BK20" s="74">
        <f t="shared" si="13"/>
        <v>0</v>
      </c>
      <c r="BL20" s="72"/>
      <c r="BM20" s="73"/>
      <c r="BN20" s="72"/>
      <c r="BO20" s="74">
        <f t="shared" si="14"/>
        <v>0</v>
      </c>
      <c r="BP20" s="225"/>
      <c r="BQ20" s="73"/>
      <c r="BR20" s="72"/>
      <c r="BS20" s="74">
        <f t="shared" si="15"/>
        <v>0</v>
      </c>
      <c r="BT20" s="72"/>
      <c r="BU20" s="73"/>
      <c r="BV20" s="72"/>
      <c r="BW20" s="74">
        <f t="shared" si="16"/>
        <v>0</v>
      </c>
      <c r="BX20" s="72"/>
      <c r="BY20" s="73"/>
      <c r="BZ20" s="72"/>
      <c r="CA20" s="74">
        <f t="shared" si="17"/>
        <v>0</v>
      </c>
      <c r="CB20" s="225"/>
      <c r="CC20" s="73"/>
      <c r="CD20" s="72"/>
      <c r="CE20" s="74">
        <f t="shared" si="18"/>
        <v>0</v>
      </c>
      <c r="CF20" s="72"/>
      <c r="CG20" s="73"/>
      <c r="CH20" s="72"/>
      <c r="CI20" s="74">
        <f t="shared" si="19"/>
        <v>0</v>
      </c>
      <c r="CJ20" s="72"/>
      <c r="CK20" s="73"/>
      <c r="CL20" s="72"/>
      <c r="CM20" s="74">
        <f t="shared" si="20"/>
        <v>0</v>
      </c>
      <c r="CN20" s="137">
        <f t="shared" si="21"/>
        <v>0</v>
      </c>
      <c r="CO20" s="248">
        <f t="shared" si="22"/>
        <v>0</v>
      </c>
      <c r="CP20" s="115"/>
      <c r="CQ20" s="78"/>
      <c r="CR20" s="114">
        <f t="shared" si="23"/>
        <v>21</v>
      </c>
      <c r="CS20" s="114">
        <f t="shared" si="24"/>
        <v>54</v>
      </c>
      <c r="CT20" s="78" t="str">
        <f t="shared" si="25"/>
        <v>HOÃN CNTN</v>
      </c>
    </row>
    <row r="21" spans="1:98" s="116" customFormat="1" ht="18" customHeight="1">
      <c r="A21" s="224">
        <f t="shared" si="26"/>
        <v>16</v>
      </c>
      <c r="B21" s="192">
        <v>25315206102</v>
      </c>
      <c r="C21" s="193" t="s">
        <v>207</v>
      </c>
      <c r="D21" s="240" t="s">
        <v>208</v>
      </c>
      <c r="E21" s="241" t="s">
        <v>200</v>
      </c>
      <c r="F21" s="236">
        <v>30825</v>
      </c>
      <c r="G21" s="189" t="s">
        <v>217</v>
      </c>
      <c r="H21" s="225"/>
      <c r="I21" s="73"/>
      <c r="J21" s="72"/>
      <c r="K21" s="74">
        <f t="shared" si="0"/>
        <v>0</v>
      </c>
      <c r="L21" s="225"/>
      <c r="M21" s="73"/>
      <c r="N21" s="72"/>
      <c r="O21" s="74">
        <f t="shared" si="1"/>
        <v>0</v>
      </c>
      <c r="P21" s="225"/>
      <c r="Q21" s="73"/>
      <c r="R21" s="72"/>
      <c r="S21" s="74">
        <f t="shared" si="2"/>
        <v>0</v>
      </c>
      <c r="T21" s="72"/>
      <c r="U21" s="73"/>
      <c r="V21" s="72"/>
      <c r="W21" s="74">
        <f t="shared" si="3"/>
        <v>0</v>
      </c>
      <c r="X21" s="225"/>
      <c r="Y21" s="73"/>
      <c r="Z21" s="72"/>
      <c r="AA21" s="74">
        <f t="shared" si="4"/>
        <v>0</v>
      </c>
      <c r="AB21" s="225"/>
      <c r="AC21" s="73"/>
      <c r="AD21" s="72"/>
      <c r="AE21" s="74">
        <f t="shared" si="5"/>
        <v>0</v>
      </c>
      <c r="AF21" s="225"/>
      <c r="AG21" s="73"/>
      <c r="AH21" s="72"/>
      <c r="AI21" s="74">
        <f t="shared" si="6"/>
        <v>0</v>
      </c>
      <c r="AJ21" s="225"/>
      <c r="AK21" s="73"/>
      <c r="AL21" s="72"/>
      <c r="AM21" s="74">
        <f t="shared" si="7"/>
        <v>0</v>
      </c>
      <c r="AN21" s="225"/>
      <c r="AO21" s="73"/>
      <c r="AP21" s="72"/>
      <c r="AQ21" s="74">
        <f t="shared" si="8"/>
        <v>0</v>
      </c>
      <c r="AR21" s="225"/>
      <c r="AS21" s="73"/>
      <c r="AT21" s="72"/>
      <c r="AU21" s="74">
        <f t="shared" si="9"/>
        <v>0</v>
      </c>
      <c r="AV21" s="225"/>
      <c r="AW21" s="73"/>
      <c r="AX21" s="72"/>
      <c r="AY21" s="74">
        <f t="shared" si="10"/>
        <v>0</v>
      </c>
      <c r="AZ21" s="72"/>
      <c r="BA21" s="73"/>
      <c r="BB21" s="72"/>
      <c r="BC21" s="74">
        <f t="shared" si="11"/>
        <v>0</v>
      </c>
      <c r="BD21" s="225"/>
      <c r="BE21" s="73"/>
      <c r="BF21" s="72"/>
      <c r="BG21" s="74">
        <f t="shared" si="12"/>
        <v>0</v>
      </c>
      <c r="BH21" s="225"/>
      <c r="BI21" s="73"/>
      <c r="BJ21" s="72"/>
      <c r="BK21" s="74">
        <f t="shared" si="13"/>
        <v>0</v>
      </c>
      <c r="BL21" s="72"/>
      <c r="BM21" s="73"/>
      <c r="BN21" s="72"/>
      <c r="BO21" s="74">
        <f t="shared" si="14"/>
        <v>0</v>
      </c>
      <c r="BP21" s="225"/>
      <c r="BQ21" s="73"/>
      <c r="BR21" s="72"/>
      <c r="BS21" s="74">
        <f t="shared" si="15"/>
        <v>0</v>
      </c>
      <c r="BT21" s="72"/>
      <c r="BU21" s="73"/>
      <c r="BV21" s="72"/>
      <c r="BW21" s="74">
        <f t="shared" si="16"/>
        <v>0</v>
      </c>
      <c r="BX21" s="72"/>
      <c r="BY21" s="73"/>
      <c r="BZ21" s="72"/>
      <c r="CA21" s="74">
        <f t="shared" si="17"/>
        <v>0</v>
      </c>
      <c r="CB21" s="225"/>
      <c r="CC21" s="73"/>
      <c r="CD21" s="72"/>
      <c r="CE21" s="74">
        <f t="shared" si="18"/>
        <v>0</v>
      </c>
      <c r="CF21" s="72"/>
      <c r="CG21" s="73"/>
      <c r="CH21" s="72"/>
      <c r="CI21" s="74">
        <f t="shared" si="19"/>
        <v>0</v>
      </c>
      <c r="CJ21" s="72"/>
      <c r="CK21" s="73"/>
      <c r="CL21" s="72"/>
      <c r="CM21" s="74">
        <f t="shared" si="20"/>
        <v>0</v>
      </c>
      <c r="CN21" s="137">
        <f t="shared" si="21"/>
        <v>0</v>
      </c>
      <c r="CO21" s="248">
        <f t="shared" si="22"/>
        <v>0</v>
      </c>
      <c r="CP21" s="115"/>
      <c r="CQ21" s="78"/>
      <c r="CR21" s="114">
        <f t="shared" si="23"/>
        <v>21</v>
      </c>
      <c r="CS21" s="114">
        <f t="shared" si="24"/>
        <v>54</v>
      </c>
      <c r="CT21" s="78" t="str">
        <f t="shared" si="25"/>
        <v>HOÃN CNTN</v>
      </c>
    </row>
    <row r="22" spans="1:98" s="116" customFormat="1" ht="18" customHeight="1">
      <c r="A22" s="224">
        <f t="shared" si="26"/>
        <v>17</v>
      </c>
      <c r="B22" s="233"/>
      <c r="C22" s="234"/>
      <c r="D22" s="235"/>
      <c r="E22" s="237"/>
      <c r="F22" s="236"/>
      <c r="G22" s="189"/>
      <c r="H22" s="225"/>
      <c r="I22" s="73"/>
      <c r="J22" s="72"/>
      <c r="K22" s="74">
        <f t="shared" si="0"/>
        <v>0</v>
      </c>
      <c r="L22" s="225"/>
      <c r="M22" s="73"/>
      <c r="N22" s="72"/>
      <c r="O22" s="74">
        <f t="shared" si="1"/>
        <v>0</v>
      </c>
      <c r="P22" s="225"/>
      <c r="Q22" s="73"/>
      <c r="R22" s="72"/>
      <c r="S22" s="74">
        <f t="shared" si="2"/>
        <v>0</v>
      </c>
      <c r="T22" s="72"/>
      <c r="U22" s="73"/>
      <c r="V22" s="72"/>
      <c r="W22" s="74">
        <f t="shared" si="3"/>
        <v>0</v>
      </c>
      <c r="X22" s="225"/>
      <c r="Y22" s="73"/>
      <c r="Z22" s="72"/>
      <c r="AA22" s="74">
        <f t="shared" si="4"/>
        <v>0</v>
      </c>
      <c r="AB22" s="225"/>
      <c r="AC22" s="73"/>
      <c r="AD22" s="72"/>
      <c r="AE22" s="74">
        <f t="shared" si="5"/>
        <v>0</v>
      </c>
      <c r="AF22" s="225"/>
      <c r="AG22" s="73"/>
      <c r="AH22" s="72"/>
      <c r="AI22" s="74">
        <f t="shared" si="6"/>
        <v>0</v>
      </c>
      <c r="AJ22" s="225"/>
      <c r="AK22" s="73"/>
      <c r="AL22" s="72"/>
      <c r="AM22" s="74">
        <f t="shared" si="7"/>
        <v>0</v>
      </c>
      <c r="AN22" s="225"/>
      <c r="AO22" s="73"/>
      <c r="AP22" s="72"/>
      <c r="AQ22" s="74">
        <f t="shared" si="8"/>
        <v>0</v>
      </c>
      <c r="AR22" s="225"/>
      <c r="AS22" s="73"/>
      <c r="AT22" s="72"/>
      <c r="AU22" s="74">
        <f t="shared" si="9"/>
        <v>0</v>
      </c>
      <c r="AV22" s="225"/>
      <c r="AW22" s="73"/>
      <c r="AX22" s="72"/>
      <c r="AY22" s="74">
        <f t="shared" si="10"/>
        <v>0</v>
      </c>
      <c r="AZ22" s="72"/>
      <c r="BA22" s="73"/>
      <c r="BB22" s="72"/>
      <c r="BC22" s="74">
        <f t="shared" si="11"/>
        <v>0</v>
      </c>
      <c r="BD22" s="225"/>
      <c r="BE22" s="73"/>
      <c r="BF22" s="72"/>
      <c r="BG22" s="74">
        <f t="shared" si="12"/>
        <v>0</v>
      </c>
      <c r="BH22" s="225"/>
      <c r="BI22" s="73"/>
      <c r="BJ22" s="72"/>
      <c r="BK22" s="74">
        <f t="shared" si="13"/>
        <v>0</v>
      </c>
      <c r="BL22" s="72"/>
      <c r="BM22" s="73"/>
      <c r="BN22" s="72"/>
      <c r="BO22" s="74">
        <f t="shared" si="14"/>
        <v>0</v>
      </c>
      <c r="BP22" s="225"/>
      <c r="BQ22" s="73"/>
      <c r="BR22" s="72"/>
      <c r="BS22" s="74">
        <f t="shared" si="15"/>
        <v>0</v>
      </c>
      <c r="BT22" s="72"/>
      <c r="BU22" s="73"/>
      <c r="BV22" s="72"/>
      <c r="BW22" s="74">
        <f t="shared" si="16"/>
        <v>0</v>
      </c>
      <c r="BX22" s="72"/>
      <c r="BY22" s="73"/>
      <c r="BZ22" s="72"/>
      <c r="CA22" s="74">
        <f t="shared" si="17"/>
        <v>0</v>
      </c>
      <c r="CB22" s="225"/>
      <c r="CC22" s="73"/>
      <c r="CD22" s="72"/>
      <c r="CE22" s="74">
        <f t="shared" si="18"/>
        <v>0</v>
      </c>
      <c r="CF22" s="72"/>
      <c r="CG22" s="73"/>
      <c r="CH22" s="72"/>
      <c r="CI22" s="74">
        <f t="shared" si="19"/>
        <v>0</v>
      </c>
      <c r="CJ22" s="72"/>
      <c r="CK22" s="73"/>
      <c r="CL22" s="72"/>
      <c r="CM22" s="74">
        <f t="shared" si="20"/>
        <v>0</v>
      </c>
      <c r="CN22" s="137">
        <f t="shared" si="21"/>
        <v>0</v>
      </c>
      <c r="CO22" s="248">
        <f t="shared" si="22"/>
        <v>0</v>
      </c>
      <c r="CP22" s="115"/>
      <c r="CQ22" s="78"/>
      <c r="CR22" s="114">
        <f t="shared" si="23"/>
        <v>21</v>
      </c>
      <c r="CS22" s="114">
        <f t="shared" si="24"/>
        <v>54</v>
      </c>
      <c r="CT22" s="78" t="str">
        <f t="shared" si="25"/>
        <v>HOÃN CNTN</v>
      </c>
    </row>
    <row r="23" spans="1:98" s="116" customFormat="1" ht="18" customHeight="1">
      <c r="A23" s="224">
        <f t="shared" si="26"/>
        <v>18</v>
      </c>
      <c r="B23" s="233"/>
      <c r="C23" s="234"/>
      <c r="D23" s="235"/>
      <c r="E23" s="237"/>
      <c r="F23" s="236"/>
      <c r="G23" s="189"/>
      <c r="H23" s="225"/>
      <c r="I23" s="73"/>
      <c r="J23" s="72"/>
      <c r="K23" s="74">
        <f t="shared" si="0"/>
        <v>0</v>
      </c>
      <c r="L23" s="225"/>
      <c r="M23" s="73"/>
      <c r="N23" s="72"/>
      <c r="O23" s="74">
        <f t="shared" si="1"/>
        <v>0</v>
      </c>
      <c r="P23" s="225"/>
      <c r="Q23" s="73"/>
      <c r="R23" s="72"/>
      <c r="S23" s="74">
        <f t="shared" si="2"/>
        <v>0</v>
      </c>
      <c r="T23" s="72"/>
      <c r="U23" s="73"/>
      <c r="V23" s="72"/>
      <c r="W23" s="74">
        <f t="shared" si="3"/>
        <v>0</v>
      </c>
      <c r="X23" s="225"/>
      <c r="Y23" s="73"/>
      <c r="Z23" s="72"/>
      <c r="AA23" s="74">
        <f t="shared" si="4"/>
        <v>0</v>
      </c>
      <c r="AB23" s="225"/>
      <c r="AC23" s="73"/>
      <c r="AD23" s="72"/>
      <c r="AE23" s="74">
        <f t="shared" si="5"/>
        <v>0</v>
      </c>
      <c r="AF23" s="225"/>
      <c r="AG23" s="73"/>
      <c r="AH23" s="72"/>
      <c r="AI23" s="74">
        <f t="shared" si="6"/>
        <v>0</v>
      </c>
      <c r="AJ23" s="225"/>
      <c r="AK23" s="73"/>
      <c r="AL23" s="72"/>
      <c r="AM23" s="74">
        <f t="shared" si="7"/>
        <v>0</v>
      </c>
      <c r="AN23" s="225"/>
      <c r="AO23" s="73"/>
      <c r="AP23" s="72"/>
      <c r="AQ23" s="74">
        <f t="shared" si="8"/>
        <v>0</v>
      </c>
      <c r="AR23" s="225"/>
      <c r="AS23" s="73"/>
      <c r="AT23" s="72"/>
      <c r="AU23" s="74">
        <f t="shared" si="9"/>
        <v>0</v>
      </c>
      <c r="AV23" s="225"/>
      <c r="AW23" s="73"/>
      <c r="AX23" s="72"/>
      <c r="AY23" s="74">
        <f t="shared" si="10"/>
        <v>0</v>
      </c>
      <c r="AZ23" s="72"/>
      <c r="BA23" s="73"/>
      <c r="BB23" s="72"/>
      <c r="BC23" s="74">
        <f t="shared" si="11"/>
        <v>0</v>
      </c>
      <c r="BD23" s="225"/>
      <c r="BE23" s="73"/>
      <c r="BF23" s="72"/>
      <c r="BG23" s="74">
        <f t="shared" si="12"/>
        <v>0</v>
      </c>
      <c r="BH23" s="225"/>
      <c r="BI23" s="73"/>
      <c r="BJ23" s="72"/>
      <c r="BK23" s="74">
        <f t="shared" si="13"/>
        <v>0</v>
      </c>
      <c r="BL23" s="72"/>
      <c r="BM23" s="73"/>
      <c r="BN23" s="72"/>
      <c r="BO23" s="74">
        <f t="shared" si="14"/>
        <v>0</v>
      </c>
      <c r="BP23" s="225"/>
      <c r="BQ23" s="73"/>
      <c r="BR23" s="72"/>
      <c r="BS23" s="74">
        <f t="shared" si="15"/>
        <v>0</v>
      </c>
      <c r="BT23" s="72"/>
      <c r="BU23" s="73"/>
      <c r="BV23" s="72"/>
      <c r="BW23" s="74">
        <f t="shared" si="16"/>
        <v>0</v>
      </c>
      <c r="BX23" s="72"/>
      <c r="BY23" s="73"/>
      <c r="BZ23" s="72"/>
      <c r="CA23" s="74">
        <f t="shared" si="17"/>
        <v>0</v>
      </c>
      <c r="CB23" s="225"/>
      <c r="CC23" s="73"/>
      <c r="CD23" s="72"/>
      <c r="CE23" s="74">
        <f t="shared" si="18"/>
        <v>0</v>
      </c>
      <c r="CF23" s="72"/>
      <c r="CG23" s="73"/>
      <c r="CH23" s="72"/>
      <c r="CI23" s="74">
        <f t="shared" si="19"/>
        <v>0</v>
      </c>
      <c r="CJ23" s="72"/>
      <c r="CK23" s="73"/>
      <c r="CL23" s="72"/>
      <c r="CM23" s="74">
        <f t="shared" si="20"/>
        <v>0</v>
      </c>
      <c r="CN23" s="137">
        <f t="shared" si="21"/>
        <v>0</v>
      </c>
      <c r="CO23" s="248">
        <f t="shared" si="22"/>
        <v>0</v>
      </c>
      <c r="CP23" s="115"/>
      <c r="CQ23" s="78"/>
      <c r="CR23" s="114">
        <f t="shared" si="23"/>
        <v>21</v>
      </c>
      <c r="CS23" s="114">
        <f t="shared" si="24"/>
        <v>54</v>
      </c>
      <c r="CT23" s="78" t="str">
        <f t="shared" si="25"/>
        <v>HOÃN CNTN</v>
      </c>
    </row>
    <row r="24" spans="1:98" s="116" customFormat="1" ht="18" customHeight="1">
      <c r="A24" s="224">
        <f t="shared" si="26"/>
        <v>19</v>
      </c>
      <c r="B24" s="233"/>
      <c r="C24" s="234"/>
      <c r="D24" s="235"/>
      <c r="E24" s="237"/>
      <c r="F24" s="236"/>
      <c r="G24" s="189"/>
      <c r="H24" s="225"/>
      <c r="I24" s="73"/>
      <c r="J24" s="72"/>
      <c r="K24" s="74">
        <f t="shared" si="0"/>
        <v>0</v>
      </c>
      <c r="L24" s="225"/>
      <c r="M24" s="73"/>
      <c r="N24" s="72"/>
      <c r="O24" s="74">
        <f t="shared" si="1"/>
        <v>0</v>
      </c>
      <c r="P24" s="225"/>
      <c r="Q24" s="73"/>
      <c r="R24" s="72"/>
      <c r="S24" s="74">
        <f t="shared" si="2"/>
        <v>0</v>
      </c>
      <c r="T24" s="72"/>
      <c r="U24" s="73"/>
      <c r="V24" s="72"/>
      <c r="W24" s="74">
        <f t="shared" si="3"/>
        <v>0</v>
      </c>
      <c r="X24" s="225"/>
      <c r="Y24" s="73"/>
      <c r="Z24" s="72"/>
      <c r="AA24" s="74">
        <f t="shared" si="4"/>
        <v>0</v>
      </c>
      <c r="AB24" s="225"/>
      <c r="AC24" s="73"/>
      <c r="AD24" s="72"/>
      <c r="AE24" s="74">
        <f t="shared" si="5"/>
        <v>0</v>
      </c>
      <c r="AF24" s="225"/>
      <c r="AG24" s="73"/>
      <c r="AH24" s="72"/>
      <c r="AI24" s="74">
        <f t="shared" si="6"/>
        <v>0</v>
      </c>
      <c r="AJ24" s="225"/>
      <c r="AK24" s="73"/>
      <c r="AL24" s="72"/>
      <c r="AM24" s="74">
        <f t="shared" si="7"/>
        <v>0</v>
      </c>
      <c r="AN24" s="225"/>
      <c r="AO24" s="73"/>
      <c r="AP24" s="72"/>
      <c r="AQ24" s="74">
        <f t="shared" si="8"/>
        <v>0</v>
      </c>
      <c r="AR24" s="225"/>
      <c r="AS24" s="73"/>
      <c r="AT24" s="72"/>
      <c r="AU24" s="74">
        <f t="shared" si="9"/>
        <v>0</v>
      </c>
      <c r="AV24" s="225"/>
      <c r="AW24" s="73"/>
      <c r="AX24" s="72"/>
      <c r="AY24" s="74">
        <f t="shared" si="10"/>
        <v>0</v>
      </c>
      <c r="AZ24" s="72"/>
      <c r="BA24" s="73"/>
      <c r="BB24" s="72"/>
      <c r="BC24" s="74">
        <f t="shared" si="11"/>
        <v>0</v>
      </c>
      <c r="BD24" s="225"/>
      <c r="BE24" s="73"/>
      <c r="BF24" s="72"/>
      <c r="BG24" s="74">
        <f t="shared" si="12"/>
        <v>0</v>
      </c>
      <c r="BH24" s="225"/>
      <c r="BI24" s="73"/>
      <c r="BJ24" s="72"/>
      <c r="BK24" s="74">
        <f t="shared" si="13"/>
        <v>0</v>
      </c>
      <c r="BL24" s="72"/>
      <c r="BM24" s="73"/>
      <c r="BN24" s="72"/>
      <c r="BO24" s="74">
        <f t="shared" si="14"/>
        <v>0</v>
      </c>
      <c r="BP24" s="225"/>
      <c r="BQ24" s="73"/>
      <c r="BR24" s="72"/>
      <c r="BS24" s="74">
        <f t="shared" si="15"/>
        <v>0</v>
      </c>
      <c r="BT24" s="72"/>
      <c r="BU24" s="73"/>
      <c r="BV24" s="72"/>
      <c r="BW24" s="74">
        <f t="shared" si="16"/>
        <v>0</v>
      </c>
      <c r="BX24" s="72"/>
      <c r="BY24" s="73"/>
      <c r="BZ24" s="72"/>
      <c r="CA24" s="74">
        <f t="shared" si="17"/>
        <v>0</v>
      </c>
      <c r="CB24" s="225"/>
      <c r="CC24" s="73"/>
      <c r="CD24" s="72"/>
      <c r="CE24" s="74">
        <f t="shared" si="18"/>
        <v>0</v>
      </c>
      <c r="CF24" s="72"/>
      <c r="CG24" s="73"/>
      <c r="CH24" s="72"/>
      <c r="CI24" s="74">
        <f t="shared" si="19"/>
        <v>0</v>
      </c>
      <c r="CJ24" s="72"/>
      <c r="CK24" s="73"/>
      <c r="CL24" s="72"/>
      <c r="CM24" s="74">
        <f t="shared" si="20"/>
        <v>0</v>
      </c>
      <c r="CN24" s="137">
        <f t="shared" si="21"/>
        <v>0</v>
      </c>
      <c r="CO24" s="248">
        <f t="shared" si="22"/>
        <v>0</v>
      </c>
      <c r="CP24" s="115"/>
      <c r="CQ24" s="78"/>
      <c r="CR24" s="114">
        <f t="shared" si="23"/>
        <v>21</v>
      </c>
      <c r="CS24" s="114">
        <f t="shared" si="24"/>
        <v>54</v>
      </c>
      <c r="CT24" s="78" t="str">
        <f t="shared" si="25"/>
        <v>HOÃN CNTN</v>
      </c>
    </row>
    <row r="25" spans="1:98" s="116" customFormat="1" ht="18" customHeight="1">
      <c r="A25" s="224">
        <f t="shared" si="26"/>
        <v>20</v>
      </c>
      <c r="B25" s="192"/>
      <c r="C25" s="193"/>
      <c r="D25" s="194"/>
      <c r="E25" s="190"/>
      <c r="F25" s="189"/>
      <c r="G25" s="189"/>
      <c r="H25" s="225"/>
      <c r="I25" s="73"/>
      <c r="J25" s="72"/>
      <c r="K25" s="74">
        <f t="shared" si="0"/>
        <v>0</v>
      </c>
      <c r="L25" s="72"/>
      <c r="M25" s="73"/>
      <c r="N25" s="72"/>
      <c r="O25" s="74">
        <f t="shared" si="1"/>
        <v>0</v>
      </c>
      <c r="P25" s="225"/>
      <c r="Q25" s="73"/>
      <c r="R25" s="72"/>
      <c r="S25" s="74">
        <f t="shared" si="2"/>
        <v>0</v>
      </c>
      <c r="T25" s="72"/>
      <c r="U25" s="73"/>
      <c r="V25" s="72"/>
      <c r="W25" s="74">
        <f t="shared" si="3"/>
        <v>0</v>
      </c>
      <c r="X25" s="225"/>
      <c r="Y25" s="73"/>
      <c r="Z25" s="72"/>
      <c r="AA25" s="74">
        <f t="shared" si="4"/>
        <v>0</v>
      </c>
      <c r="AB25" s="225"/>
      <c r="AC25" s="73"/>
      <c r="AD25" s="72"/>
      <c r="AE25" s="74">
        <f t="shared" si="5"/>
        <v>0</v>
      </c>
      <c r="AF25" s="225"/>
      <c r="AG25" s="73"/>
      <c r="AH25" s="72"/>
      <c r="AI25" s="74">
        <f t="shared" si="6"/>
        <v>0</v>
      </c>
      <c r="AJ25" s="225"/>
      <c r="AK25" s="73"/>
      <c r="AL25" s="72"/>
      <c r="AM25" s="74">
        <f t="shared" si="7"/>
        <v>0</v>
      </c>
      <c r="AN25" s="225"/>
      <c r="AO25" s="73"/>
      <c r="AP25" s="72"/>
      <c r="AQ25" s="74">
        <f t="shared" si="8"/>
        <v>0</v>
      </c>
      <c r="AR25" s="225"/>
      <c r="AS25" s="73"/>
      <c r="AT25" s="72"/>
      <c r="AU25" s="74">
        <f t="shared" si="9"/>
        <v>0</v>
      </c>
      <c r="AV25" s="72"/>
      <c r="AW25" s="73"/>
      <c r="AX25" s="72"/>
      <c r="AY25" s="74">
        <f t="shared" si="10"/>
        <v>0</v>
      </c>
      <c r="AZ25" s="72"/>
      <c r="BA25" s="73"/>
      <c r="BB25" s="72"/>
      <c r="BC25" s="74">
        <f t="shared" si="11"/>
        <v>0</v>
      </c>
      <c r="BD25" s="72"/>
      <c r="BE25" s="73"/>
      <c r="BF25" s="72"/>
      <c r="BG25" s="74">
        <f t="shared" si="12"/>
        <v>0</v>
      </c>
      <c r="BH25" s="72"/>
      <c r="BI25" s="73"/>
      <c r="BJ25" s="72"/>
      <c r="BK25" s="74">
        <f t="shared" si="13"/>
        <v>0</v>
      </c>
      <c r="BL25" s="72"/>
      <c r="BM25" s="73"/>
      <c r="BN25" s="72"/>
      <c r="BO25" s="74">
        <f t="shared" si="14"/>
        <v>0</v>
      </c>
      <c r="BP25" s="72"/>
      <c r="BQ25" s="73"/>
      <c r="BR25" s="72"/>
      <c r="BS25" s="74">
        <f t="shared" si="15"/>
        <v>0</v>
      </c>
      <c r="BT25" s="72"/>
      <c r="BU25" s="73"/>
      <c r="BV25" s="72"/>
      <c r="BW25" s="74">
        <f t="shared" si="16"/>
        <v>0</v>
      </c>
      <c r="BX25" s="72"/>
      <c r="BY25" s="73"/>
      <c r="BZ25" s="72"/>
      <c r="CA25" s="74">
        <f t="shared" si="17"/>
        <v>0</v>
      </c>
      <c r="CB25" s="72"/>
      <c r="CC25" s="73"/>
      <c r="CD25" s="72"/>
      <c r="CE25" s="74">
        <f t="shared" si="18"/>
        <v>0</v>
      </c>
      <c r="CF25" s="72"/>
      <c r="CG25" s="73"/>
      <c r="CH25" s="72"/>
      <c r="CI25" s="74">
        <f t="shared" si="19"/>
        <v>0</v>
      </c>
      <c r="CJ25" s="72"/>
      <c r="CK25" s="73"/>
      <c r="CL25" s="72"/>
      <c r="CM25" s="74">
        <f t="shared" si="20"/>
        <v>0</v>
      </c>
      <c r="CN25" s="137">
        <f t="shared" si="21"/>
        <v>0</v>
      </c>
      <c r="CO25" s="248">
        <f t="shared" si="22"/>
        <v>0</v>
      </c>
      <c r="CP25" s="115"/>
      <c r="CQ25" s="78"/>
      <c r="CR25" s="114">
        <f t="shared" si="23"/>
        <v>21</v>
      </c>
      <c r="CS25" s="114">
        <f t="shared" si="24"/>
        <v>54</v>
      </c>
      <c r="CT25" s="78" t="str">
        <f t="shared" si="25"/>
        <v>HOÃN CNTN</v>
      </c>
    </row>
    <row r="26" spans="1:98" s="116" customFormat="1" ht="18" customHeight="1">
      <c r="A26" s="224">
        <f t="shared" si="26"/>
        <v>21</v>
      </c>
      <c r="B26" s="192"/>
      <c r="C26" s="193"/>
      <c r="D26" s="194"/>
      <c r="E26" s="190"/>
      <c r="F26" s="189"/>
      <c r="G26" s="189"/>
      <c r="H26" s="225"/>
      <c r="I26" s="73"/>
      <c r="J26" s="72"/>
      <c r="K26" s="74">
        <f t="shared" si="0"/>
        <v>0</v>
      </c>
      <c r="L26" s="72"/>
      <c r="M26" s="73"/>
      <c r="N26" s="72"/>
      <c r="O26" s="74">
        <f t="shared" si="1"/>
        <v>0</v>
      </c>
      <c r="P26" s="225"/>
      <c r="Q26" s="73"/>
      <c r="R26" s="72"/>
      <c r="S26" s="74">
        <f t="shared" si="2"/>
        <v>0</v>
      </c>
      <c r="T26" s="72"/>
      <c r="U26" s="73"/>
      <c r="V26" s="72"/>
      <c r="W26" s="74">
        <f t="shared" si="3"/>
        <v>0</v>
      </c>
      <c r="X26" s="225"/>
      <c r="Y26" s="73"/>
      <c r="Z26" s="72"/>
      <c r="AA26" s="74">
        <f t="shared" si="4"/>
        <v>0</v>
      </c>
      <c r="AB26" s="225"/>
      <c r="AC26" s="73"/>
      <c r="AD26" s="72"/>
      <c r="AE26" s="74">
        <f t="shared" si="5"/>
        <v>0</v>
      </c>
      <c r="AF26" s="225"/>
      <c r="AG26" s="73"/>
      <c r="AH26" s="72"/>
      <c r="AI26" s="74">
        <f t="shared" si="6"/>
        <v>0</v>
      </c>
      <c r="AJ26" s="225"/>
      <c r="AK26" s="73"/>
      <c r="AL26" s="72"/>
      <c r="AM26" s="74">
        <f t="shared" si="7"/>
        <v>0</v>
      </c>
      <c r="AN26" s="225"/>
      <c r="AO26" s="73"/>
      <c r="AP26" s="72"/>
      <c r="AQ26" s="74">
        <f t="shared" si="8"/>
        <v>0</v>
      </c>
      <c r="AR26" s="225"/>
      <c r="AS26" s="73"/>
      <c r="AT26" s="72"/>
      <c r="AU26" s="74">
        <f t="shared" si="9"/>
        <v>0</v>
      </c>
      <c r="AV26" s="72"/>
      <c r="AW26" s="73"/>
      <c r="AX26" s="72"/>
      <c r="AY26" s="74">
        <f t="shared" si="10"/>
        <v>0</v>
      </c>
      <c r="AZ26" s="72"/>
      <c r="BA26" s="73"/>
      <c r="BB26" s="72"/>
      <c r="BC26" s="74">
        <f t="shared" si="11"/>
        <v>0</v>
      </c>
      <c r="BD26" s="72"/>
      <c r="BE26" s="73"/>
      <c r="BF26" s="72"/>
      <c r="BG26" s="74">
        <f t="shared" si="12"/>
        <v>0</v>
      </c>
      <c r="BH26" s="72"/>
      <c r="BI26" s="73"/>
      <c r="BJ26" s="72"/>
      <c r="BK26" s="74">
        <f t="shared" si="13"/>
        <v>0</v>
      </c>
      <c r="BL26" s="72"/>
      <c r="BM26" s="73"/>
      <c r="BN26" s="72"/>
      <c r="BO26" s="74">
        <f t="shared" si="14"/>
        <v>0</v>
      </c>
      <c r="BP26" s="72"/>
      <c r="BQ26" s="73"/>
      <c r="BR26" s="72"/>
      <c r="BS26" s="74">
        <f t="shared" si="15"/>
        <v>0</v>
      </c>
      <c r="BT26" s="72"/>
      <c r="BU26" s="73"/>
      <c r="BV26" s="72"/>
      <c r="BW26" s="74">
        <f t="shared" si="16"/>
        <v>0</v>
      </c>
      <c r="BX26" s="72"/>
      <c r="BY26" s="73"/>
      <c r="BZ26" s="72"/>
      <c r="CA26" s="74">
        <f t="shared" si="17"/>
        <v>0</v>
      </c>
      <c r="CB26" s="72"/>
      <c r="CC26" s="73"/>
      <c r="CD26" s="72"/>
      <c r="CE26" s="74">
        <f t="shared" si="18"/>
        <v>0</v>
      </c>
      <c r="CF26" s="72"/>
      <c r="CG26" s="73"/>
      <c r="CH26" s="72"/>
      <c r="CI26" s="74">
        <f t="shared" si="19"/>
        <v>0</v>
      </c>
      <c r="CJ26" s="72"/>
      <c r="CK26" s="73"/>
      <c r="CL26" s="72"/>
      <c r="CM26" s="74">
        <f t="shared" si="20"/>
        <v>0</v>
      </c>
      <c r="CN26" s="137">
        <f t="shared" si="21"/>
        <v>0</v>
      </c>
      <c r="CO26" s="248">
        <f t="shared" si="22"/>
        <v>0</v>
      </c>
      <c r="CP26" s="115"/>
      <c r="CQ26" s="78"/>
      <c r="CR26" s="114">
        <f t="shared" si="23"/>
        <v>21</v>
      </c>
      <c r="CS26" s="114">
        <f t="shared" si="24"/>
        <v>54</v>
      </c>
      <c r="CT26" s="78" t="str">
        <f t="shared" si="25"/>
        <v>HOÃN CNTN</v>
      </c>
    </row>
    <row r="27" spans="1:98" s="116" customFormat="1" ht="18" customHeight="1">
      <c r="A27" s="224">
        <f t="shared" si="26"/>
        <v>22</v>
      </c>
      <c r="B27" s="192"/>
      <c r="C27" s="193"/>
      <c r="D27" s="194"/>
      <c r="E27" s="190"/>
      <c r="F27" s="189"/>
      <c r="G27" s="189"/>
      <c r="H27" s="225"/>
      <c r="I27" s="73"/>
      <c r="J27" s="72"/>
      <c r="K27" s="74">
        <f t="shared" si="0"/>
        <v>0</v>
      </c>
      <c r="L27" s="72"/>
      <c r="M27" s="73"/>
      <c r="N27" s="72"/>
      <c r="O27" s="74">
        <f t="shared" si="1"/>
        <v>0</v>
      </c>
      <c r="P27" s="225"/>
      <c r="Q27" s="73"/>
      <c r="R27" s="72"/>
      <c r="S27" s="74">
        <f t="shared" si="2"/>
        <v>0</v>
      </c>
      <c r="T27" s="72"/>
      <c r="U27" s="73"/>
      <c r="V27" s="72"/>
      <c r="W27" s="74">
        <f t="shared" si="3"/>
        <v>0</v>
      </c>
      <c r="X27" s="225"/>
      <c r="Y27" s="73"/>
      <c r="Z27" s="72"/>
      <c r="AA27" s="74">
        <f t="shared" si="4"/>
        <v>0</v>
      </c>
      <c r="AB27" s="225"/>
      <c r="AC27" s="73"/>
      <c r="AD27" s="72"/>
      <c r="AE27" s="74">
        <f t="shared" si="5"/>
        <v>0</v>
      </c>
      <c r="AF27" s="225"/>
      <c r="AG27" s="73"/>
      <c r="AH27" s="72"/>
      <c r="AI27" s="74">
        <f t="shared" si="6"/>
        <v>0</v>
      </c>
      <c r="AJ27" s="225"/>
      <c r="AK27" s="73"/>
      <c r="AL27" s="72"/>
      <c r="AM27" s="74">
        <f t="shared" si="7"/>
        <v>0</v>
      </c>
      <c r="AN27" s="225"/>
      <c r="AO27" s="73"/>
      <c r="AP27" s="72"/>
      <c r="AQ27" s="74">
        <f t="shared" si="8"/>
        <v>0</v>
      </c>
      <c r="AR27" s="225"/>
      <c r="AS27" s="73"/>
      <c r="AT27" s="72"/>
      <c r="AU27" s="74">
        <f t="shared" si="9"/>
        <v>0</v>
      </c>
      <c r="AV27" s="72"/>
      <c r="AW27" s="73"/>
      <c r="AX27" s="72"/>
      <c r="AY27" s="74">
        <f t="shared" si="10"/>
        <v>0</v>
      </c>
      <c r="AZ27" s="72"/>
      <c r="BA27" s="73"/>
      <c r="BB27" s="72"/>
      <c r="BC27" s="74">
        <f t="shared" si="11"/>
        <v>0</v>
      </c>
      <c r="BD27" s="72"/>
      <c r="BE27" s="73"/>
      <c r="BF27" s="72"/>
      <c r="BG27" s="74">
        <f t="shared" si="12"/>
        <v>0</v>
      </c>
      <c r="BH27" s="72"/>
      <c r="BI27" s="73"/>
      <c r="BJ27" s="72"/>
      <c r="BK27" s="74">
        <f t="shared" si="13"/>
        <v>0</v>
      </c>
      <c r="BL27" s="72"/>
      <c r="BM27" s="73"/>
      <c r="BN27" s="72"/>
      <c r="BO27" s="74">
        <f t="shared" si="14"/>
        <v>0</v>
      </c>
      <c r="BP27" s="72"/>
      <c r="BQ27" s="73"/>
      <c r="BR27" s="72"/>
      <c r="BS27" s="74">
        <f t="shared" si="15"/>
        <v>0</v>
      </c>
      <c r="BT27" s="72"/>
      <c r="BU27" s="73"/>
      <c r="BV27" s="72"/>
      <c r="BW27" s="74">
        <f t="shared" si="16"/>
        <v>0</v>
      </c>
      <c r="BX27" s="72"/>
      <c r="BY27" s="73"/>
      <c r="BZ27" s="72"/>
      <c r="CA27" s="74">
        <f t="shared" si="17"/>
        <v>0</v>
      </c>
      <c r="CB27" s="72"/>
      <c r="CC27" s="73"/>
      <c r="CD27" s="72"/>
      <c r="CE27" s="74">
        <f t="shared" si="18"/>
        <v>0</v>
      </c>
      <c r="CF27" s="72"/>
      <c r="CG27" s="73"/>
      <c r="CH27" s="72"/>
      <c r="CI27" s="74">
        <f t="shared" si="19"/>
        <v>0</v>
      </c>
      <c r="CJ27" s="72"/>
      <c r="CK27" s="73"/>
      <c r="CL27" s="72"/>
      <c r="CM27" s="74">
        <f t="shared" si="20"/>
        <v>0</v>
      </c>
      <c r="CN27" s="137">
        <f t="shared" si="21"/>
        <v>0</v>
      </c>
      <c r="CO27" s="248">
        <f t="shared" si="22"/>
        <v>0</v>
      </c>
      <c r="CP27" s="115"/>
      <c r="CQ27" s="78"/>
      <c r="CR27" s="114">
        <f t="shared" si="23"/>
        <v>21</v>
      </c>
      <c r="CS27" s="114">
        <f t="shared" si="24"/>
        <v>54</v>
      </c>
      <c r="CT27" s="78" t="str">
        <f t="shared" si="25"/>
        <v>HOÃN CNTN</v>
      </c>
    </row>
    <row r="28" spans="1:98" s="116" customFormat="1" ht="18" customHeight="1">
      <c r="A28" s="224">
        <f t="shared" si="26"/>
        <v>23</v>
      </c>
      <c r="B28" s="192"/>
      <c r="C28" s="193"/>
      <c r="D28" s="194"/>
      <c r="E28" s="190"/>
      <c r="F28" s="189"/>
      <c r="G28" s="189"/>
      <c r="H28" s="225"/>
      <c r="I28" s="73"/>
      <c r="J28" s="72"/>
      <c r="K28" s="74">
        <f t="shared" si="0"/>
        <v>0</v>
      </c>
      <c r="L28" s="72"/>
      <c r="M28" s="73"/>
      <c r="N28" s="72"/>
      <c r="O28" s="74">
        <f t="shared" si="1"/>
        <v>0</v>
      </c>
      <c r="P28" s="225"/>
      <c r="Q28" s="73"/>
      <c r="R28" s="72"/>
      <c r="S28" s="74">
        <f t="shared" si="2"/>
        <v>0</v>
      </c>
      <c r="T28" s="72"/>
      <c r="U28" s="73"/>
      <c r="V28" s="72"/>
      <c r="W28" s="74">
        <f t="shared" si="3"/>
        <v>0</v>
      </c>
      <c r="X28" s="225"/>
      <c r="Y28" s="73"/>
      <c r="Z28" s="72"/>
      <c r="AA28" s="74">
        <f t="shared" si="4"/>
        <v>0</v>
      </c>
      <c r="AB28" s="225"/>
      <c r="AC28" s="73"/>
      <c r="AD28" s="72"/>
      <c r="AE28" s="74">
        <f t="shared" si="5"/>
        <v>0</v>
      </c>
      <c r="AF28" s="225"/>
      <c r="AG28" s="73"/>
      <c r="AH28" s="72"/>
      <c r="AI28" s="74">
        <f t="shared" si="6"/>
        <v>0</v>
      </c>
      <c r="AJ28" s="225"/>
      <c r="AK28" s="73"/>
      <c r="AL28" s="72"/>
      <c r="AM28" s="74">
        <f t="shared" si="7"/>
        <v>0</v>
      </c>
      <c r="AN28" s="225"/>
      <c r="AO28" s="73"/>
      <c r="AP28" s="72"/>
      <c r="AQ28" s="74">
        <f t="shared" si="8"/>
        <v>0</v>
      </c>
      <c r="AR28" s="225"/>
      <c r="AS28" s="73"/>
      <c r="AT28" s="72"/>
      <c r="AU28" s="74">
        <f t="shared" si="9"/>
        <v>0</v>
      </c>
      <c r="AV28" s="72"/>
      <c r="AW28" s="73"/>
      <c r="AX28" s="72"/>
      <c r="AY28" s="74">
        <f t="shared" si="10"/>
        <v>0</v>
      </c>
      <c r="AZ28" s="72"/>
      <c r="BA28" s="73"/>
      <c r="BB28" s="72"/>
      <c r="BC28" s="74">
        <f t="shared" si="11"/>
        <v>0</v>
      </c>
      <c r="BD28" s="72"/>
      <c r="BE28" s="73"/>
      <c r="BF28" s="72"/>
      <c r="BG28" s="74">
        <f t="shared" si="12"/>
        <v>0</v>
      </c>
      <c r="BH28" s="72"/>
      <c r="BI28" s="73"/>
      <c r="BJ28" s="72"/>
      <c r="BK28" s="74">
        <f t="shared" si="13"/>
        <v>0</v>
      </c>
      <c r="BL28" s="72"/>
      <c r="BM28" s="73"/>
      <c r="BN28" s="72"/>
      <c r="BO28" s="74">
        <f t="shared" si="14"/>
        <v>0</v>
      </c>
      <c r="BP28" s="72"/>
      <c r="BQ28" s="73"/>
      <c r="BR28" s="72"/>
      <c r="BS28" s="74">
        <f t="shared" si="15"/>
        <v>0</v>
      </c>
      <c r="BT28" s="72"/>
      <c r="BU28" s="73"/>
      <c r="BV28" s="72"/>
      <c r="BW28" s="74">
        <f t="shared" si="16"/>
        <v>0</v>
      </c>
      <c r="BX28" s="72"/>
      <c r="BY28" s="73"/>
      <c r="BZ28" s="72"/>
      <c r="CA28" s="74">
        <f t="shared" si="17"/>
        <v>0</v>
      </c>
      <c r="CB28" s="72"/>
      <c r="CC28" s="73"/>
      <c r="CD28" s="72"/>
      <c r="CE28" s="74">
        <f t="shared" si="18"/>
        <v>0</v>
      </c>
      <c r="CF28" s="72"/>
      <c r="CG28" s="73"/>
      <c r="CH28" s="72"/>
      <c r="CI28" s="74">
        <f t="shared" si="19"/>
        <v>0</v>
      </c>
      <c r="CJ28" s="72"/>
      <c r="CK28" s="73"/>
      <c r="CL28" s="72"/>
      <c r="CM28" s="74">
        <f t="shared" si="20"/>
        <v>0</v>
      </c>
      <c r="CN28" s="137">
        <f t="shared" si="21"/>
        <v>0</v>
      </c>
      <c r="CO28" s="248">
        <f t="shared" si="22"/>
        <v>0</v>
      </c>
      <c r="CP28" s="115"/>
      <c r="CQ28" s="78"/>
      <c r="CR28" s="114">
        <f t="shared" si="23"/>
        <v>21</v>
      </c>
      <c r="CS28" s="114">
        <f t="shared" si="24"/>
        <v>54</v>
      </c>
      <c r="CT28" s="78" t="str">
        <f t="shared" si="25"/>
        <v>HOÃN CNTN</v>
      </c>
    </row>
    <row r="29" spans="1:98" s="116" customFormat="1" ht="18" customHeight="1">
      <c r="A29" s="224">
        <f t="shared" si="26"/>
        <v>24</v>
      </c>
      <c r="B29" s="192"/>
      <c r="C29" s="193"/>
      <c r="D29" s="194"/>
      <c r="E29" s="190"/>
      <c r="F29" s="189"/>
      <c r="G29" s="189"/>
      <c r="H29" s="225"/>
      <c r="I29" s="73"/>
      <c r="J29" s="72"/>
      <c r="K29" s="74">
        <f t="shared" si="0"/>
        <v>0</v>
      </c>
      <c r="L29" s="72"/>
      <c r="M29" s="73"/>
      <c r="N29" s="72"/>
      <c r="O29" s="74">
        <f t="shared" si="1"/>
        <v>0</v>
      </c>
      <c r="P29" s="225"/>
      <c r="Q29" s="73"/>
      <c r="R29" s="72"/>
      <c r="S29" s="74">
        <f t="shared" si="2"/>
        <v>0</v>
      </c>
      <c r="T29" s="72"/>
      <c r="U29" s="73"/>
      <c r="V29" s="72"/>
      <c r="W29" s="74">
        <f t="shared" si="3"/>
        <v>0</v>
      </c>
      <c r="X29" s="225"/>
      <c r="Y29" s="73"/>
      <c r="Z29" s="72"/>
      <c r="AA29" s="74">
        <f t="shared" si="4"/>
        <v>0</v>
      </c>
      <c r="AB29" s="225"/>
      <c r="AC29" s="73"/>
      <c r="AD29" s="72"/>
      <c r="AE29" s="74">
        <f t="shared" si="5"/>
        <v>0</v>
      </c>
      <c r="AF29" s="225"/>
      <c r="AG29" s="73"/>
      <c r="AH29" s="72"/>
      <c r="AI29" s="74">
        <f t="shared" si="6"/>
        <v>0</v>
      </c>
      <c r="AJ29" s="225"/>
      <c r="AK29" s="73"/>
      <c r="AL29" s="72"/>
      <c r="AM29" s="74">
        <f t="shared" si="7"/>
        <v>0</v>
      </c>
      <c r="AN29" s="225"/>
      <c r="AO29" s="73"/>
      <c r="AP29" s="72"/>
      <c r="AQ29" s="74">
        <f t="shared" si="8"/>
        <v>0</v>
      </c>
      <c r="AR29" s="225"/>
      <c r="AS29" s="73"/>
      <c r="AT29" s="72"/>
      <c r="AU29" s="74">
        <f t="shared" si="9"/>
        <v>0</v>
      </c>
      <c r="AV29" s="72"/>
      <c r="AW29" s="73"/>
      <c r="AX29" s="72"/>
      <c r="AY29" s="74">
        <f t="shared" si="10"/>
        <v>0</v>
      </c>
      <c r="AZ29" s="72"/>
      <c r="BA29" s="73"/>
      <c r="BB29" s="72"/>
      <c r="BC29" s="74">
        <f t="shared" si="11"/>
        <v>0</v>
      </c>
      <c r="BD29" s="72"/>
      <c r="BE29" s="73"/>
      <c r="BF29" s="72"/>
      <c r="BG29" s="74">
        <f t="shared" si="12"/>
        <v>0</v>
      </c>
      <c r="BH29" s="72"/>
      <c r="BI29" s="73"/>
      <c r="BJ29" s="72"/>
      <c r="BK29" s="74">
        <f t="shared" si="13"/>
        <v>0</v>
      </c>
      <c r="BL29" s="72"/>
      <c r="BM29" s="73"/>
      <c r="BN29" s="72"/>
      <c r="BO29" s="74">
        <f t="shared" si="14"/>
        <v>0</v>
      </c>
      <c r="BP29" s="72"/>
      <c r="BQ29" s="73"/>
      <c r="BR29" s="72"/>
      <c r="BS29" s="74">
        <f t="shared" si="15"/>
        <v>0</v>
      </c>
      <c r="BT29" s="72"/>
      <c r="BU29" s="73"/>
      <c r="BV29" s="72"/>
      <c r="BW29" s="74">
        <f t="shared" si="16"/>
        <v>0</v>
      </c>
      <c r="BX29" s="72"/>
      <c r="BY29" s="73"/>
      <c r="BZ29" s="72"/>
      <c r="CA29" s="74">
        <f t="shared" si="17"/>
        <v>0</v>
      </c>
      <c r="CB29" s="72"/>
      <c r="CC29" s="73"/>
      <c r="CD29" s="72"/>
      <c r="CE29" s="74">
        <f t="shared" si="18"/>
        <v>0</v>
      </c>
      <c r="CF29" s="72"/>
      <c r="CG29" s="73"/>
      <c r="CH29" s="72"/>
      <c r="CI29" s="74">
        <f t="shared" si="19"/>
        <v>0</v>
      </c>
      <c r="CJ29" s="72"/>
      <c r="CK29" s="73"/>
      <c r="CL29" s="72"/>
      <c r="CM29" s="74">
        <f t="shared" si="20"/>
        <v>0</v>
      </c>
      <c r="CN29" s="137">
        <f t="shared" si="21"/>
        <v>0</v>
      </c>
      <c r="CO29" s="248">
        <f t="shared" si="22"/>
        <v>0</v>
      </c>
      <c r="CP29" s="115"/>
      <c r="CQ29" s="78"/>
      <c r="CR29" s="114">
        <f t="shared" si="23"/>
        <v>21</v>
      </c>
      <c r="CS29" s="114">
        <f t="shared" si="24"/>
        <v>54</v>
      </c>
      <c r="CT29" s="78" t="str">
        <f t="shared" si="25"/>
        <v>HOÃN CNTN</v>
      </c>
    </row>
    <row r="30" spans="1:98" s="116" customFormat="1" ht="18" customHeight="1">
      <c r="A30" s="224">
        <f t="shared" si="26"/>
        <v>25</v>
      </c>
      <c r="B30" s="119"/>
      <c r="C30" s="117"/>
      <c r="D30" s="118"/>
      <c r="E30" s="134"/>
      <c r="F30" s="43"/>
      <c r="G30" s="120"/>
      <c r="H30" s="225"/>
      <c r="I30" s="73"/>
      <c r="J30" s="72"/>
      <c r="K30" s="74">
        <f t="shared" ref="K30" si="27">IF(ISNUMBER(H30),MAX(H30:J30),H30)</f>
        <v>0</v>
      </c>
      <c r="L30" s="72"/>
      <c r="M30" s="73"/>
      <c r="N30" s="72"/>
      <c r="O30" s="74">
        <f t="shared" ref="O30" si="28">IF(ISNUMBER(L30),MAX(L30:N30),L30)</f>
        <v>0</v>
      </c>
      <c r="P30" s="225"/>
      <c r="Q30" s="73"/>
      <c r="R30" s="72"/>
      <c r="S30" s="74">
        <f t="shared" ref="S30" si="29">IF(ISNUMBER(P30),MAX(P30:R30),P30)</f>
        <v>0</v>
      </c>
      <c r="T30" s="72"/>
      <c r="U30" s="73"/>
      <c r="V30" s="72"/>
      <c r="W30" s="74">
        <f t="shared" ref="W30" si="30">IF(ISNUMBER(T30),MAX(T30:V30),T30)</f>
        <v>0</v>
      </c>
      <c r="X30" s="225"/>
      <c r="Y30" s="73"/>
      <c r="Z30" s="72"/>
      <c r="AA30" s="74">
        <f t="shared" ref="AA30" si="31">MAX(X30:Z30)</f>
        <v>0</v>
      </c>
      <c r="AB30" s="225"/>
      <c r="AC30" s="73"/>
      <c r="AD30" s="72"/>
      <c r="AE30" s="74">
        <f t="shared" ref="AE30" si="32">MAX(AB30:AD30)</f>
        <v>0</v>
      </c>
      <c r="AF30" s="225"/>
      <c r="AG30" s="73"/>
      <c r="AH30" s="72"/>
      <c r="AI30" s="74">
        <f t="shared" ref="AI30" si="33">MAX(AF30:AH30)</f>
        <v>0</v>
      </c>
      <c r="AJ30" s="225"/>
      <c r="AK30" s="73"/>
      <c r="AL30" s="72"/>
      <c r="AM30" s="74">
        <f t="shared" ref="AM30" si="34">MAX(AJ30:AL30)</f>
        <v>0</v>
      </c>
      <c r="AN30" s="225"/>
      <c r="AO30" s="73"/>
      <c r="AP30" s="72"/>
      <c r="AQ30" s="74">
        <f t="shared" ref="AQ30" si="35">MAX(AN30:AP30)</f>
        <v>0</v>
      </c>
      <c r="AR30" s="225"/>
      <c r="AS30" s="73"/>
      <c r="AT30" s="72"/>
      <c r="AU30" s="74">
        <f t="shared" ref="AU30" si="36">MAX(AR30:AT30)</f>
        <v>0</v>
      </c>
      <c r="AV30" s="72"/>
      <c r="AW30" s="73"/>
      <c r="AX30" s="72"/>
      <c r="AY30" s="74">
        <f t="shared" ref="AY30" si="37">MAX(AV30:AX30)</f>
        <v>0</v>
      </c>
      <c r="AZ30" s="72"/>
      <c r="BA30" s="73"/>
      <c r="BB30" s="72"/>
      <c r="BC30" s="74">
        <f t="shared" ref="BC30" si="38">MAX(AZ30:BB30)</f>
        <v>0</v>
      </c>
      <c r="BD30" s="72"/>
      <c r="BE30" s="73"/>
      <c r="BF30" s="72"/>
      <c r="BG30" s="74">
        <f t="shared" ref="BG30" si="39">MAX(BD30:BF30)</f>
        <v>0</v>
      </c>
      <c r="BH30" s="72"/>
      <c r="BI30" s="73"/>
      <c r="BJ30" s="72"/>
      <c r="BK30" s="74">
        <f t="shared" ref="BK30" si="40">MAX(BH30:BJ30)</f>
        <v>0</v>
      </c>
      <c r="BL30" s="72"/>
      <c r="BM30" s="73"/>
      <c r="BN30" s="72"/>
      <c r="BO30" s="74">
        <f t="shared" ref="BO30" si="41">MAX(BL30:BN30)</f>
        <v>0</v>
      </c>
      <c r="BP30" s="72"/>
      <c r="BQ30" s="73"/>
      <c r="BR30" s="72"/>
      <c r="BS30" s="74">
        <f t="shared" ref="BS30" si="42">MAX(BP30:BR30)</f>
        <v>0</v>
      </c>
      <c r="BT30" s="72"/>
      <c r="BU30" s="73"/>
      <c r="BV30" s="72"/>
      <c r="BW30" s="74">
        <f t="shared" ref="BW30" si="43">MAX(BT30:BV30)</f>
        <v>0</v>
      </c>
      <c r="BX30" s="72"/>
      <c r="BY30" s="73"/>
      <c r="BZ30" s="72"/>
      <c r="CA30" s="74">
        <f t="shared" ref="CA30" si="44">MAX(BX30:BZ30)</f>
        <v>0</v>
      </c>
      <c r="CB30" s="72"/>
      <c r="CC30" s="73"/>
      <c r="CD30" s="72"/>
      <c r="CE30" s="74">
        <f t="shared" ref="CE30" si="45">MAX(CB30:CD30)</f>
        <v>0</v>
      </c>
      <c r="CF30" s="72"/>
      <c r="CG30" s="73"/>
      <c r="CH30" s="72"/>
      <c r="CI30" s="74">
        <f t="shared" ref="CI30" si="46">MAX(CF30:CH30)</f>
        <v>0</v>
      </c>
      <c r="CJ30" s="72"/>
      <c r="CK30" s="73"/>
      <c r="CL30" s="72"/>
      <c r="CM30" s="74">
        <f t="shared" ref="CM30" si="47">MAX(CJ30:CL30)</f>
        <v>0</v>
      </c>
      <c r="CN30" s="137">
        <f t="shared" si="21"/>
        <v>0</v>
      </c>
      <c r="CO30" s="248">
        <f t="shared" si="22"/>
        <v>0</v>
      </c>
      <c r="CP30" s="115"/>
      <c r="CQ30" s="78"/>
      <c r="CR30" s="114">
        <f t="shared" si="23"/>
        <v>21</v>
      </c>
      <c r="CS30" s="114">
        <f t="shared" si="24"/>
        <v>54</v>
      </c>
      <c r="CT30" s="78" t="str">
        <f t="shared" ref="CT30" si="48">IF(AND(CR30=0,CP30&gt;=5,CQ30="ĐẠT"),"CNTN","HOÃN CNTN")</f>
        <v>HOÃN CNTN</v>
      </c>
    </row>
    <row r="31" spans="1:98" ht="21" customHeight="1">
      <c r="CR31" s="7"/>
      <c r="CS31" s="7"/>
    </row>
    <row r="32" spans="1:98" ht="21" customHeight="1">
      <c r="CR32" s="7"/>
      <c r="CS32" s="7"/>
    </row>
    <row r="33" spans="10:97" ht="21" customHeight="1">
      <c r="J33" s="191"/>
      <c r="CR33" s="7"/>
      <c r="CS33" s="7"/>
    </row>
    <row r="34" spans="10:97" ht="21" customHeight="1">
      <c r="CR34" s="7"/>
      <c r="CS34" s="7"/>
    </row>
    <row r="35" spans="10:97" ht="21" customHeight="1">
      <c r="CR35" s="7"/>
      <c r="CS35" s="7"/>
    </row>
    <row r="36" spans="10:97" ht="21" customHeight="1">
      <c r="CR36" s="7"/>
      <c r="CS36" s="7"/>
    </row>
    <row r="37" spans="10:97" ht="21" customHeight="1">
      <c r="CR37" s="7"/>
      <c r="CS37" s="7"/>
    </row>
  </sheetData>
  <sortState ref="A6:DB34">
    <sortCondition ref="D6:D34"/>
  </sortState>
  <mergeCells count="8">
    <mergeCell ref="C20:D20"/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CP6:CP30 BC6:BC30 BG6:CM30 H6:AY30">
    <cfRule type="cellIs" dxfId="9" priority="90" stopIfTrue="1" operator="lessThan">
      <formula>4</formula>
    </cfRule>
  </conditionalFormatting>
  <conditionalFormatting sqref="CI6:CI30 CM6:CM30 CE6:CE30 CA6:CA30 BK6:BK30 BO6:BO30 AY6:AY30 AU6:AU30 AQ6:AQ30 AM6:AM30 AI6:AI30 AE6:AE30 AA6:AA30 BS6:BS30 K6:K30 O6:O30 S6:S30 W6:W30 BW6:BW30 BC6:BC30 BG6:BG30">
    <cfRule type="cellIs" dxfId="8" priority="87" stopIfTrue="1" operator="lessThan">
      <formula>4</formula>
    </cfRule>
  </conditionalFormatting>
  <conditionalFormatting sqref="CR6:CS30">
    <cfRule type="cellIs" dxfId="7" priority="85" stopIfTrue="1" operator="notEqual">
      <formula>0</formula>
    </cfRule>
  </conditionalFormatting>
  <conditionalFormatting sqref="CQ6:CQ30">
    <cfRule type="cellIs" dxfId="6" priority="83" stopIfTrue="1" operator="notEqual">
      <formula>"ĐẠT"</formula>
    </cfRule>
    <cfRule type="cellIs" dxfId="5" priority="84" stopIfTrue="1" operator="lessThan">
      <formula>4</formula>
    </cfRule>
  </conditionalFormatting>
  <conditionalFormatting sqref="CT6:CT30">
    <cfRule type="cellIs" dxfId="4" priority="80" stopIfTrue="1" operator="notEqual">
      <formula>"CNTN"</formula>
    </cfRule>
  </conditionalFormatting>
  <conditionalFormatting sqref="E25:G29 F17:G20 F22:G24 G6:G16">
    <cfRule type="cellIs" dxfId="3" priority="23" stopIfTrue="1" operator="equal">
      <formula>0</formula>
    </cfRule>
  </conditionalFormatting>
  <conditionalFormatting sqref="F17:G20 F22:G29 G6:G16">
    <cfRule type="cellIs" dxfId="2" priority="22" stopIfTrue="1" operator="equal">
      <formula>"RÚT HP"</formula>
    </cfRule>
  </conditionalFormatting>
  <conditionalFormatting sqref="G21">
    <cfRule type="cellIs" dxfId="1" priority="2" stopIfTrue="1" operator="equal">
      <formula>0</formula>
    </cfRule>
  </conditionalFormatting>
  <conditionalFormatting sqref="G21">
    <cfRule type="cellIs" dxfId="0" priority="1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7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4" sqref="B4:B17"/>
    </sheetView>
  </sheetViews>
  <sheetFormatPr defaultRowHeight="21" customHeight="1"/>
  <cols>
    <col min="1" max="1" width="4.42578125" style="18" bestFit="1" customWidth="1"/>
    <col min="2" max="2" width="11" style="19" customWidth="1"/>
    <col min="3" max="3" width="19.140625" style="20" customWidth="1"/>
    <col min="4" max="4" width="8" style="21" customWidth="1"/>
    <col min="5" max="5" width="10.5703125" style="22" customWidth="1"/>
    <col min="6" max="6" width="12.140625" style="18" customWidth="1"/>
    <col min="7" max="7" width="96" style="20" customWidth="1"/>
    <col min="8" max="8" width="21.85546875" style="20" customWidth="1"/>
    <col min="9" max="9" width="22" style="20" customWidth="1"/>
    <col min="10" max="10" width="24" style="20" customWidth="1"/>
    <col min="11" max="11" width="22.42578125" style="20" bestFit="1" customWidth="1"/>
    <col min="12" max="12" width="19.85546875" style="20" bestFit="1" customWidth="1"/>
    <col min="13" max="13" width="16.5703125" style="20" customWidth="1"/>
    <col min="14" max="14" width="13" style="20" customWidth="1"/>
    <col min="15" max="16384" width="9.140625" style="20"/>
  </cols>
  <sheetData>
    <row r="1" spans="1:13" s="81" customFormat="1" ht="15" customHeight="1">
      <c r="A1" s="79"/>
      <c r="B1" s="80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0">
        <v>12</v>
      </c>
    </row>
    <row r="2" spans="1:13" s="82" customFormat="1" ht="25.5" customHeight="1">
      <c r="A2" s="302" t="s">
        <v>0</v>
      </c>
      <c r="B2" s="304" t="s">
        <v>7</v>
      </c>
      <c r="C2" s="306" t="s">
        <v>1</v>
      </c>
      <c r="D2" s="308" t="s">
        <v>2</v>
      </c>
      <c r="E2" s="310" t="s">
        <v>3</v>
      </c>
      <c r="F2" s="310" t="s">
        <v>19</v>
      </c>
      <c r="G2" s="300" t="s">
        <v>21</v>
      </c>
      <c r="H2" s="300" t="s">
        <v>22</v>
      </c>
      <c r="I2" s="300"/>
      <c r="J2" s="300"/>
      <c r="K2" s="300"/>
      <c r="L2" s="300"/>
      <c r="M2" s="300"/>
    </row>
    <row r="3" spans="1:13" s="82" customFormat="1" ht="21" customHeight="1">
      <c r="A3" s="303"/>
      <c r="B3" s="305"/>
      <c r="C3" s="307"/>
      <c r="D3" s="309"/>
      <c r="E3" s="311"/>
      <c r="F3" s="311"/>
      <c r="G3" s="301"/>
      <c r="H3" s="83" t="s">
        <v>23</v>
      </c>
      <c r="I3" s="83" t="s">
        <v>25</v>
      </c>
      <c r="J3" s="97" t="s">
        <v>26</v>
      </c>
      <c r="K3" s="83" t="s">
        <v>39</v>
      </c>
      <c r="L3" s="83" t="s">
        <v>24</v>
      </c>
      <c r="M3" s="83" t="s">
        <v>36</v>
      </c>
    </row>
    <row r="4" spans="1:13" s="82" customFormat="1" ht="18" customHeight="1">
      <c r="A4" s="84">
        <v>1</v>
      </c>
      <c r="B4" s="42"/>
      <c r="C4" s="85" t="e">
        <f>VLOOKUP($B4,K20MPM!$B$6:$G$13,2,0)</f>
        <v>#N/A</v>
      </c>
      <c r="D4" s="86" t="e">
        <f>VLOOKUP($B4,K20MPM!$B$6:$G$13,3,0)</f>
        <v>#N/A</v>
      </c>
      <c r="E4" s="87" t="e">
        <f>VLOOKUP($B4,K20MPM!$B$6:$G$13,4,0)</f>
        <v>#N/A</v>
      </c>
      <c r="F4" s="88" t="e">
        <f>VLOOKUP($B4,K20MPM!$B$6:$G$13,5,0)</f>
        <v>#N/A</v>
      </c>
      <c r="G4" s="89"/>
      <c r="H4" s="90"/>
      <c r="I4" s="89"/>
      <c r="J4" s="98"/>
      <c r="K4" s="91"/>
      <c r="L4" s="89"/>
      <c r="M4" s="92"/>
    </row>
    <row r="5" spans="1:13" s="82" customFormat="1" ht="18" customHeight="1">
      <c r="A5" s="84">
        <v>2</v>
      </c>
      <c r="B5" s="42"/>
      <c r="C5" s="85" t="e">
        <f>VLOOKUP($B5,K20MPM!$B$6:$G$13,2,0)</f>
        <v>#N/A</v>
      </c>
      <c r="D5" s="86" t="e">
        <f>VLOOKUP($B5,K20MPM!$B$6:$G$13,3,0)</f>
        <v>#N/A</v>
      </c>
      <c r="E5" s="87" t="e">
        <f>VLOOKUP($B5,K20MPM!$B$6:$G$13,4,0)</f>
        <v>#N/A</v>
      </c>
      <c r="F5" s="88" t="e">
        <f>VLOOKUP($B5,K20MPM!$B$6:$G$13,5,0)</f>
        <v>#N/A</v>
      </c>
      <c r="G5" s="93"/>
      <c r="H5" s="94"/>
      <c r="I5" s="93"/>
      <c r="J5" s="99"/>
      <c r="K5" s="95"/>
      <c r="L5" s="93"/>
      <c r="M5" s="96"/>
    </row>
    <row r="6" spans="1:13" s="82" customFormat="1" ht="18" customHeight="1">
      <c r="A6" s="84">
        <v>3</v>
      </c>
      <c r="B6" s="42"/>
      <c r="C6" s="85" t="e">
        <f>VLOOKUP($B6,K20MPM!$B$6:$G$13,2,0)</f>
        <v>#N/A</v>
      </c>
      <c r="D6" s="86" t="e">
        <f>VLOOKUP($B6,K20MPM!$B$6:$G$13,3,0)</f>
        <v>#N/A</v>
      </c>
      <c r="E6" s="87" t="e">
        <f>VLOOKUP($B6,K20MPM!$B$6:$G$13,4,0)</f>
        <v>#N/A</v>
      </c>
      <c r="F6" s="88" t="e">
        <f>VLOOKUP($B6,K20MPM!$B$6:$G$13,5,0)</f>
        <v>#N/A</v>
      </c>
      <c r="G6" s="93"/>
      <c r="H6" s="94"/>
      <c r="I6" s="93"/>
      <c r="J6" s="95"/>
      <c r="K6" s="93"/>
      <c r="L6" s="95"/>
      <c r="M6" s="109"/>
    </row>
    <row r="7" spans="1:13" s="82" customFormat="1" ht="18" customHeight="1">
      <c r="A7" s="84">
        <v>4</v>
      </c>
      <c r="B7" s="42"/>
      <c r="C7" s="85" t="e">
        <f>VLOOKUP($B7,K20MPM!$B$6:$G$13,2,0)</f>
        <v>#N/A</v>
      </c>
      <c r="D7" s="86" t="e">
        <f>VLOOKUP($B7,K20MPM!$B$6:$G$13,3,0)</f>
        <v>#N/A</v>
      </c>
      <c r="E7" s="87" t="e">
        <f>VLOOKUP($B7,K20MPM!$B$6:$G$13,4,0)</f>
        <v>#N/A</v>
      </c>
      <c r="F7" s="88" t="e">
        <f>VLOOKUP($B7,K20MPM!$B$6:$G$13,5,0)</f>
        <v>#N/A</v>
      </c>
      <c r="G7" s="93"/>
      <c r="H7" s="93"/>
      <c r="I7" s="93"/>
      <c r="J7" s="95"/>
      <c r="K7" s="93"/>
      <c r="L7" s="95"/>
      <c r="M7" s="109"/>
    </row>
    <row r="8" spans="1:13" s="82" customFormat="1" ht="18" customHeight="1">
      <c r="A8" s="84">
        <v>5</v>
      </c>
      <c r="B8" s="42"/>
      <c r="C8" s="85" t="e">
        <f>VLOOKUP($B8,K20MPM!$B$6:$G$13,2,0)</f>
        <v>#N/A</v>
      </c>
      <c r="D8" s="86" t="e">
        <f>VLOOKUP($B8,K20MPM!$B$6:$G$13,3,0)</f>
        <v>#N/A</v>
      </c>
      <c r="E8" s="87" t="e">
        <f>VLOOKUP($B8,K20MPM!$B$6:$G$13,4,0)</f>
        <v>#N/A</v>
      </c>
      <c r="F8" s="88" t="e">
        <f>VLOOKUP($B8,K20MPM!$B$6:$G$13,5,0)</f>
        <v>#N/A</v>
      </c>
      <c r="G8" s="93"/>
      <c r="H8" s="94"/>
      <c r="I8" s="93"/>
      <c r="J8" s="95"/>
      <c r="K8" s="93"/>
      <c r="L8" s="95"/>
      <c r="M8" s="109"/>
    </row>
    <row r="9" spans="1:13" s="82" customFormat="1" ht="18" customHeight="1">
      <c r="A9" s="84">
        <v>6</v>
      </c>
      <c r="B9" s="42"/>
      <c r="C9" s="85" t="e">
        <f>VLOOKUP($B9,K20MPM!$B$6:$G$13,2,0)</f>
        <v>#N/A</v>
      </c>
      <c r="D9" s="86" t="e">
        <f>VLOOKUP($B9,K20MPM!$B$6:$G$13,3,0)</f>
        <v>#N/A</v>
      </c>
      <c r="E9" s="87" t="e">
        <f>VLOOKUP($B9,K20MPM!$B$6:$G$13,4,0)</f>
        <v>#N/A</v>
      </c>
      <c r="F9" s="88" t="e">
        <f>VLOOKUP($B9,K20MPM!$B$6:$G$13,5,0)</f>
        <v>#N/A</v>
      </c>
      <c r="G9" s="93"/>
      <c r="H9" s="94"/>
      <c r="I9" s="93"/>
      <c r="J9" s="95"/>
      <c r="K9" s="93"/>
      <c r="L9" s="95"/>
      <c r="M9" s="109"/>
    </row>
    <row r="10" spans="1:13" s="82" customFormat="1" ht="18" customHeight="1">
      <c r="A10" s="84">
        <v>7</v>
      </c>
      <c r="B10" s="42"/>
      <c r="C10" s="85" t="e">
        <f>VLOOKUP($B10,K20MPM!$B$6:$G$13,2,0)</f>
        <v>#N/A</v>
      </c>
      <c r="D10" s="86" t="e">
        <f>VLOOKUP($B10,K20MPM!$B$6:$G$13,3,0)</f>
        <v>#N/A</v>
      </c>
      <c r="E10" s="87" t="e">
        <f>VLOOKUP($B10,K20MPM!$B$6:$G$13,4,0)</f>
        <v>#N/A</v>
      </c>
      <c r="F10" s="88" t="e">
        <f>VLOOKUP($B10,K20MPM!$B$6:$G$13,5,0)</f>
        <v>#N/A</v>
      </c>
      <c r="G10" s="93"/>
      <c r="H10" s="94"/>
      <c r="I10" s="93"/>
      <c r="J10" s="99"/>
      <c r="K10" s="95"/>
      <c r="L10" s="93"/>
      <c r="M10" s="96"/>
    </row>
    <row r="11" spans="1:13" s="82" customFormat="1" ht="18" customHeight="1">
      <c r="A11" s="84">
        <v>8</v>
      </c>
      <c r="B11" s="42"/>
      <c r="C11" s="85" t="e">
        <f>VLOOKUP($B11,K20MPM!$B$6:$G$13,2,0)</f>
        <v>#N/A</v>
      </c>
      <c r="D11" s="86" t="e">
        <f>VLOOKUP($B11,K20MPM!$B$6:$G$13,3,0)</f>
        <v>#N/A</v>
      </c>
      <c r="E11" s="87" t="e">
        <f>VLOOKUP($B11,K20MPM!$B$6:$G$13,4,0)</f>
        <v>#N/A</v>
      </c>
      <c r="F11" s="88" t="e">
        <f>VLOOKUP($B11,K20MPM!$B$6:$G$13,5,0)</f>
        <v>#N/A</v>
      </c>
      <c r="G11" s="93"/>
      <c r="H11" s="94"/>
      <c r="I11" s="93"/>
      <c r="J11" s="95"/>
      <c r="K11" s="93"/>
      <c r="L11" s="95"/>
      <c r="M11" s="109"/>
    </row>
    <row r="12" spans="1:13" s="82" customFormat="1" ht="18" customHeight="1">
      <c r="A12" s="84">
        <v>9</v>
      </c>
      <c r="B12" s="42"/>
      <c r="C12" s="85" t="e">
        <f>VLOOKUP($B12,K20MPM!$B$6:$G$13,2,0)</f>
        <v>#N/A</v>
      </c>
      <c r="D12" s="86" t="e">
        <f>VLOOKUP($B12,K20MPM!$B$6:$G$13,3,0)</f>
        <v>#N/A</v>
      </c>
      <c r="E12" s="87" t="e">
        <f>VLOOKUP($B12,K20MPM!$B$6:$G$13,4,0)</f>
        <v>#N/A</v>
      </c>
      <c r="F12" s="88" t="e">
        <f>VLOOKUP($B12,K20MPM!$B$6:$G$13,5,0)</f>
        <v>#N/A</v>
      </c>
      <c r="G12" s="93"/>
      <c r="H12" s="94"/>
      <c r="I12" s="93"/>
      <c r="J12" s="99"/>
      <c r="K12" s="95"/>
      <c r="L12" s="93"/>
      <c r="M12" s="96"/>
    </row>
    <row r="13" spans="1:13" s="82" customFormat="1" ht="18" customHeight="1">
      <c r="A13" s="84">
        <v>10</v>
      </c>
      <c r="B13" s="42"/>
      <c r="C13" s="85" t="e">
        <f>VLOOKUP($B13,K20MPM!$B$6:$G$13,2,0)</f>
        <v>#N/A</v>
      </c>
      <c r="D13" s="86" t="e">
        <f>VLOOKUP($B13,K20MPM!$B$6:$G$13,3,0)</f>
        <v>#N/A</v>
      </c>
      <c r="E13" s="87" t="e">
        <f>VLOOKUP($B13,K20MPM!$B$6:$G$13,4,0)</f>
        <v>#N/A</v>
      </c>
      <c r="F13" s="88" t="e">
        <f>VLOOKUP($B13,K20MPM!$B$6:$G$13,5,0)</f>
        <v>#N/A</v>
      </c>
      <c r="G13" s="93"/>
      <c r="H13" s="94"/>
      <c r="I13" s="93"/>
      <c r="J13" s="95"/>
      <c r="K13" s="93"/>
      <c r="L13" s="95"/>
      <c r="M13" s="109"/>
    </row>
    <row r="14" spans="1:13" s="82" customFormat="1" ht="18" customHeight="1">
      <c r="A14" s="84">
        <v>11</v>
      </c>
      <c r="B14" s="42"/>
      <c r="C14" s="85" t="e">
        <f>VLOOKUP($B14,K20MPM!$B$6:$G$13,2,0)</f>
        <v>#N/A</v>
      </c>
      <c r="D14" s="86" t="e">
        <f>VLOOKUP($B14,K20MPM!$B$6:$G$13,3,0)</f>
        <v>#N/A</v>
      </c>
      <c r="E14" s="87" t="e">
        <f>VLOOKUP($B14,K20MPM!$B$6:$G$13,4,0)</f>
        <v>#N/A</v>
      </c>
      <c r="F14" s="88" t="e">
        <f>VLOOKUP($B14,K20MPM!$B$6:$G$13,5,0)</f>
        <v>#N/A</v>
      </c>
      <c r="G14" s="93"/>
      <c r="H14" s="94"/>
      <c r="I14" s="93"/>
      <c r="J14" s="99"/>
      <c r="K14" s="95"/>
      <c r="L14" s="93"/>
      <c r="M14" s="96"/>
    </row>
    <row r="15" spans="1:13" s="82" customFormat="1" ht="18" customHeight="1">
      <c r="A15" s="84">
        <v>12</v>
      </c>
      <c r="B15" s="42"/>
      <c r="C15" s="85" t="e">
        <f>VLOOKUP($B15,K20MPM!$B$6:$G$13,2,0)</f>
        <v>#N/A</v>
      </c>
      <c r="D15" s="86" t="e">
        <f>VLOOKUP($B15,K20MPM!$B$6:$G$13,3,0)</f>
        <v>#N/A</v>
      </c>
      <c r="E15" s="87" t="e">
        <f>VLOOKUP($B15,K20MPM!$B$6:$G$13,4,0)</f>
        <v>#N/A</v>
      </c>
      <c r="F15" s="88" t="e">
        <f>VLOOKUP($B15,K20MPM!$B$6:$G$13,5,0)</f>
        <v>#N/A</v>
      </c>
      <c r="G15" s="93"/>
      <c r="H15" s="94"/>
      <c r="I15" s="93"/>
      <c r="J15" s="99"/>
      <c r="K15" s="95"/>
      <c r="L15" s="93"/>
      <c r="M15" s="96"/>
    </row>
    <row r="16" spans="1:13" s="82" customFormat="1" ht="18.75" customHeight="1">
      <c r="A16" s="84">
        <v>13</v>
      </c>
      <c r="B16" s="42"/>
      <c r="C16" s="85" t="e">
        <f>VLOOKUP($B16,K20MPM!$B$6:$G$13,2,0)</f>
        <v>#N/A</v>
      </c>
      <c r="D16" s="86" t="e">
        <f>VLOOKUP($B16,K20MPM!$B$6:$G$13,3,0)</f>
        <v>#N/A</v>
      </c>
      <c r="E16" s="87" t="e">
        <f>VLOOKUP($B16,K20MPM!$B$6:$G$13,4,0)</f>
        <v>#N/A</v>
      </c>
      <c r="F16" s="88" t="e">
        <f>VLOOKUP($B16,K20MPM!$B$6:$G$13,5,0)</f>
        <v>#N/A</v>
      </c>
      <c r="G16" s="93"/>
      <c r="H16" s="93"/>
      <c r="I16" s="93"/>
      <c r="J16" s="95"/>
      <c r="K16" s="93"/>
      <c r="L16" s="95"/>
      <c r="M16" s="109"/>
    </row>
    <row r="17" spans="1:13" s="108" customFormat="1" ht="18" customHeight="1">
      <c r="A17" s="101">
        <v>14</v>
      </c>
      <c r="B17" s="44"/>
      <c r="C17" s="102" t="e">
        <f>VLOOKUP($B17,K20MPM!$B$6:$G$13,2,0)</f>
        <v>#N/A</v>
      </c>
      <c r="D17" s="103" t="e">
        <f>VLOOKUP($B17,K20MPM!$B$6:$G$13,3,0)</f>
        <v>#N/A</v>
      </c>
      <c r="E17" s="104" t="e">
        <f>VLOOKUP($B17,K20MPM!$B$6:$G$13,4,0)</f>
        <v>#N/A</v>
      </c>
      <c r="F17" s="105" t="e">
        <f>VLOOKUP($B17,K20MPM!$B$6:$G$13,5,0)</f>
        <v>#N/A</v>
      </c>
      <c r="G17" s="100"/>
      <c r="H17" s="106"/>
      <c r="I17" s="100"/>
      <c r="J17" s="112"/>
      <c r="K17" s="107"/>
      <c r="L17" s="100"/>
      <c r="M17" s="113"/>
    </row>
  </sheetData>
  <autoFilter ref="A3:M17"/>
  <mergeCells count="8">
    <mergeCell ref="G2:G3"/>
    <mergeCell ref="H2:M2"/>
    <mergeCell ref="A2:A3"/>
    <mergeCell ref="B2:B3"/>
    <mergeCell ref="C2:C3"/>
    <mergeCell ref="D2:D3"/>
    <mergeCell ref="E2:E3"/>
    <mergeCell ref="F2:F3"/>
  </mergeCells>
  <pageMargins left="0.25" right="0" top="1" bottom="1" header="0.5" footer="0.5"/>
  <pageSetup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BD</vt:lpstr>
      <vt:lpstr>CHUONG TRINH ĐT</vt:lpstr>
      <vt:lpstr>K20MPM</vt:lpstr>
      <vt:lpstr>LUAN VAN</vt:lpstr>
      <vt:lpstr>BD!Print_Area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2020-05-07T00:33:48Z</cp:lastPrinted>
  <dcterms:created xsi:type="dcterms:W3CDTF">2009-12-01T01:25:32Z</dcterms:created>
  <dcterms:modified xsi:type="dcterms:W3CDTF">2022-05-16T02:12:49Z</dcterms:modified>
</cp:coreProperties>
</file>